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7815" activeTab="0"/>
  </bookViews>
  <sheets>
    <sheet name="BlnSht" sheetId="1" r:id="rId1"/>
    <sheet name="YSt" sheetId="2" r:id="rId2"/>
    <sheet name="StEq" sheetId="3" r:id="rId3"/>
    <sheet name="CFlow" sheetId="4" r:id="rId4"/>
  </sheets>
  <externalReferences>
    <externalReference r:id="rId7"/>
    <externalReference r:id="rId8"/>
    <externalReference r:id="rId9"/>
  </externalReferences>
  <definedNames>
    <definedName name="as">$A$1:$A$1,$A$1:$A$1</definedName>
    <definedName name="assho..">$A$1:$A$1,$A$1:$A$1</definedName>
    <definedName name="_xlnm.Print_Area" localSheetId="0">'BlnSht'!$A$1:$G$65</definedName>
    <definedName name="_xlnm.Print_Area" localSheetId="3">'CFlow'!$A$1:$G$68</definedName>
    <definedName name="_xlnm.Print_Area" localSheetId="1">'YSt'!$A$1:$M$38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<sst xmlns="http://schemas.openxmlformats.org/spreadsheetml/2006/main" count="200" uniqueCount="161">
  <si>
    <t>HEITECH PADU BERHAD</t>
  </si>
  <si>
    <t xml:space="preserve">CONDENSED CONSOLIDATED BALANCE SHEET </t>
  </si>
  <si>
    <t>AS AT 31 DECEMBER 2005</t>
  </si>
  <si>
    <t>Unaudited</t>
  </si>
  <si>
    <t>Audited</t>
  </si>
  <si>
    <t>AUDITED</t>
  </si>
  <si>
    <t>As at 31 Dec</t>
  </si>
  <si>
    <t>As at 30 Sept</t>
  </si>
  <si>
    <t>31.12.2001</t>
  </si>
  <si>
    <t>RM</t>
  </si>
  <si>
    <t>NON-CURRENT ASSETS</t>
  </si>
  <si>
    <t>Property, plant &amp; equipment</t>
  </si>
  <si>
    <t>Goodwill on consolidation</t>
  </si>
  <si>
    <t>Deferred expenditure</t>
  </si>
  <si>
    <t>Investment in associate companies</t>
  </si>
  <si>
    <t>Other investment</t>
  </si>
  <si>
    <t>TOTAL NON-CURRENT ASSETS</t>
  </si>
  <si>
    <t>CURRENT ASSETS</t>
  </si>
  <si>
    <t>Inventories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</si>
  <si>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</si>
  <si>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</si>
  <si>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</si>
  <si>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</si>
  <si>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</si>
  <si>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</si>
  <si>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</si>
  <si>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</si>
  <si>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</si>
  <si>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</si>
  <si>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</si>
  <si>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</si>
  <si>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</si>
  <si>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</si>
  <si>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</si>
  <si>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</si>
  <si>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</si>
  <si>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Overdrafts</t>
  </si>
  <si>
    <t>Short term borrowings</t>
  </si>
  <si>
    <t>Hire Purchase Creditors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</si>
  <si>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</si>
  <si>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</si>
  <si>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</si>
  <si>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</si>
  <si>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</si>
  <si>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</si>
  <si>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</si>
  <si>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</si>
  <si>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</si>
  <si>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</si>
  <si>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</si>
  <si>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</si>
  <si>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</si>
  <si>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</si>
  <si>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</si>
  <si>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</si>
  <si>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</si>
  <si>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YEAR ENDED 31 DECEMBER 2005</t>
  </si>
  <si>
    <t>to hide</t>
  </si>
  <si>
    <t>Current quarter ended 31 December</t>
  </si>
  <si>
    <t>Comparative quarter ended 31 December</t>
  </si>
  <si>
    <t>9 months cummulative</t>
  </si>
  <si>
    <t>12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</si>
  <si>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</si>
  <si>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</si>
  <si>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</si>
  <si>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</si>
  <si>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</si>
  <si>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</si>
  <si>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</si>
  <si>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>Voluntary Separation Scheme</t>
  </si>
  <si>
    <t xml:space="preserve">Depreciation </t>
  </si>
  <si>
    <t>Amortisation</t>
  </si>
  <si>
    <t>Bulk mailing operating costs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</si>
  <si>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</si>
  <si>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</si>
  <si>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</si>
  <si>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</si>
  <si>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</si>
  <si>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</si>
  <si>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</si>
  <si>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</si>
  <si>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</si>
  <si>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</si>
  <si>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</si>
  <si>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(sen)</t>
  </si>
  <si>
    <t>CONDENSED CONSOLIDATED STATEMENT OF CHANGES IN EQUITY</t>
  </si>
  <si>
    <t>Non- distributable</t>
  </si>
  <si>
    <t>Distributable</t>
  </si>
  <si>
    <t>For the period ended 31 December 2005</t>
  </si>
  <si>
    <t>Share premium</t>
  </si>
  <si>
    <t>Retained profits</t>
  </si>
  <si>
    <t>Total</t>
  </si>
  <si>
    <t>At 1 January 2005</t>
  </si>
  <si>
    <t>Issued during the period</t>
  </si>
  <si>
    <t>Net profit for the period</t>
  </si>
  <si>
    <t>Bonus Issue</t>
  </si>
  <si>
    <t>Dividends</t>
  </si>
  <si>
    <t>At 31 December 2005</t>
  </si>
  <si>
    <t>For the period ended 31 December 2004</t>
  </si>
  <si>
    <t>At 1 January 2004</t>
  </si>
  <si>
    <t>At 31  December 2004</t>
  </si>
  <si>
    <t>CONDENSED CASHFLOW FOR THE YEAR ENDED 31 DECEMBER 2005</t>
  </si>
  <si>
    <t>Company</t>
  </si>
  <si>
    <t>Year ended 31 Dec</t>
  </si>
  <si>
    <t xml:space="preserve">Year ended 31 December </t>
  </si>
  <si>
    <t>Period ended 31 March</t>
  </si>
  <si>
    <t>CASHFLOW FROM OPERATING ACTIVITIES</t>
  </si>
  <si>
    <t>Profit before taxation</t>
  </si>
  <si>
    <t>Adjustment for:</t>
  </si>
  <si>
    <t>Depreciation</t>
  </si>
  <si>
    <t>Interest expense</t>
  </si>
  <si>
    <t xml:space="preserve">Writeback of provision for diminution </t>
  </si>
  <si>
    <t>Provision for doubtful debt</t>
  </si>
  <si>
    <t>Writeback of doubtful debt</t>
  </si>
  <si>
    <t>Dilution arising from issuance of shares in subsidiary</t>
  </si>
  <si>
    <t>Fixed assets written off</t>
  </si>
  <si>
    <t>Amortisation of deferred expenditure/ intangibles</t>
  </si>
  <si>
    <t>Deferred expenditure write off</t>
  </si>
  <si>
    <t>Share of loss from associated companies</t>
  </si>
  <si>
    <t>Provision of diminution in value of investment</t>
  </si>
  <si>
    <t>Gain  on disposal of investments</t>
  </si>
  <si>
    <t>(Gain)/loss  on disposal of investments</t>
  </si>
  <si>
    <t>(Gain)/loss on disposal of fixed assets</t>
  </si>
  <si>
    <t>Dividend income</t>
  </si>
  <si>
    <t>Interest income</t>
  </si>
  <si>
    <t>Operating profit before working capital changes</t>
  </si>
  <si>
    <t>Increase in inventories</t>
  </si>
  <si>
    <t>Decrease/(increase) in receivables</t>
  </si>
  <si>
    <t>Decrease/(increase) in due to/from customers</t>
  </si>
  <si>
    <t>(Decrease)/increase in creditors</t>
  </si>
  <si>
    <t>Increase in intangibles</t>
  </si>
  <si>
    <t>Decrease in amount due to related companies</t>
  </si>
  <si>
    <t>Cash generated from operations</t>
  </si>
  <si>
    <t>Interest paid</t>
  </si>
  <si>
    <t>Taxation paid</t>
  </si>
  <si>
    <t>Net cash generated from operating activities</t>
  </si>
  <si>
    <t>CASHFLOW FROM INVESTING ACTIVITIES</t>
  </si>
  <si>
    <t xml:space="preserve">Acquisition from subsidiaries 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</si>
  <si>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</si>
  <si>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</si>
  <si>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</si>
  <si>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</si>
  <si>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</si>
  <si>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Property under development</t>
  </si>
  <si>
    <t>Purchase of fixed assets</t>
  </si>
  <si>
    <t>Net cash used in investing activities</t>
  </si>
  <si>
    <t>CASHFLOW FROM FINANCING ACTIVITIES</t>
  </si>
  <si>
    <t>Proceeds from issuance of shares to minority sharholder in a subsidiary</t>
  </si>
  <si>
    <t>Drawdown from term loan</t>
  </si>
  <si>
    <t>Dividend paid</t>
  </si>
  <si>
    <t>Dividend paid to minority shareholder of a subsidiary</t>
  </si>
  <si>
    <t>Repayment of term loan</t>
  </si>
  <si>
    <t>Net cash used in financing activities</t>
  </si>
  <si>
    <t>NET INCREASE IN CASH &amp; CASH EQUIVALENT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</si>
  <si>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</si>
  <si>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</si>
  <si>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</si>
  <si>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</si>
  <si>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</si>
  <si>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NBV</t>
  </si>
  <si>
    <t>Net Assets/share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</si>
</sst>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0_);_(* \(#,##0.00\);_(* &quot;-&quot;_);_(@_)"/>
    <numFmt numFmtId="178" formatCode="_(* #,##0.000_);_(* \(#,##0.000\);_(* &quot;-&quot;??_);_(@_)"/>
    <numFmt numFmtId="179" formatCode="_(* #,##0.000000_);_(* \(#,##0.000000\);_(* &quot;-&quot;??_);_(@_)"/>
    <numFmt numFmtId="180" formatCode="_(* #,##0.0_);_(* \(#,##0.0\);_(* &quot;-&quot;?_);_(@_)"/>
    <numFmt numFmtId="181" formatCode="#,##0.000_);\(#,##0.000\)"/>
  </numFmts>
  <fonts count="24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Helv"/>
      <family val="2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5" fillId="0" borderId="0">
      <alignment/>
      <protection locked="0"/>
    </xf>
    <xf numFmtId="170" fontId="6" fillId="0" borderId="0">
      <alignment/>
      <protection locked="0"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173" fontId="6" fillId="0" borderId="0">
      <alignment/>
      <protection locked="0"/>
    </xf>
    <xf numFmtId="173" fontId="6" fillId="0" borderId="0">
      <alignment/>
      <protection locked="0"/>
    </xf>
    <xf numFmtId="0" fontId="9" fillId="0" borderId="0" applyNumberFormat="0" applyFill="0" applyBorder="0" applyAlignment="0" applyProtection="0"/>
    <xf numFmtId="10" fontId="8" fillId="3" borderId="1" applyNumberFormat="0" applyBorder="0" applyAlignment="0" applyProtection="0"/>
    <xf numFmtId="172" fontId="1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6" fillId="0" borderId="2">
      <alignment/>
      <protection locked="0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68" fontId="1" fillId="0" borderId="0" xfId="16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6" applyNumberFormat="1" applyFont="1" applyAlignment="1">
      <alignment/>
    </xf>
    <xf numFmtId="9" fontId="0" fillId="0" borderId="0" xfId="29" applyFont="1" applyAlignment="1">
      <alignment/>
    </xf>
    <xf numFmtId="168" fontId="1" fillId="0" borderId="0" xfId="16" applyNumberFormat="1" applyFont="1" applyBorder="1" applyAlignment="1" quotePrefix="1">
      <alignment horizontal="left"/>
    </xf>
    <xf numFmtId="168" fontId="11" fillId="0" borderId="0" xfId="16" applyNumberFormat="1" applyFont="1" applyBorder="1" applyAlignment="1">
      <alignment horizontal="left"/>
    </xf>
    <xf numFmtId="0" fontId="12" fillId="0" borderId="0" xfId="0" applyFont="1" applyAlignment="1">
      <alignment/>
    </xf>
    <xf numFmtId="168" fontId="1" fillId="0" borderId="0" xfId="16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16" applyNumberFormat="1" applyFont="1" applyAlignment="1">
      <alignment horizontal="right"/>
    </xf>
    <xf numFmtId="1" fontId="1" fillId="0" borderId="0" xfId="16" applyNumberFormat="1" applyFont="1" applyAlignment="1">
      <alignment horizontal="center"/>
    </xf>
    <xf numFmtId="1" fontId="0" fillId="0" borderId="0" xfId="16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9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1" fillId="0" borderId="3" xfId="29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right"/>
    </xf>
    <xf numFmtId="9" fontId="1" fillId="0" borderId="0" xfId="29" applyFont="1" applyAlignment="1">
      <alignment horizontal="center"/>
    </xf>
    <xf numFmtId="9" fontId="1" fillId="0" borderId="0" xfId="29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9" applyFont="1" applyAlignment="1">
      <alignment horizontal="center"/>
    </xf>
    <xf numFmtId="168" fontId="0" fillId="0" borderId="0" xfId="16" applyNumberFormat="1" applyFont="1" applyAlignment="1">
      <alignment horizontal="center"/>
    </xf>
    <xf numFmtId="168" fontId="0" fillId="0" borderId="0" xfId="16" applyNumberFormat="1" applyFont="1" applyAlignment="1">
      <alignment horizontal="left"/>
    </xf>
    <xf numFmtId="3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9" applyNumberFormat="1" applyFont="1" applyBorder="1" applyAlignment="1">
      <alignment horizontal="center"/>
    </xf>
    <xf numFmtId="168" fontId="0" fillId="0" borderId="0" xfId="29" applyNumberFormat="1" applyFont="1" applyAlignment="1">
      <alignment horizontal="left"/>
    </xf>
    <xf numFmtId="168" fontId="0" fillId="0" borderId="0" xfId="29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29" applyNumberFormat="1" applyFont="1" applyAlignment="1">
      <alignment horizontal="center"/>
    </xf>
    <xf numFmtId="168" fontId="1" fillId="0" borderId="0" xfId="16" applyNumberFormat="1" applyFont="1" applyAlignment="1">
      <alignment horizontal="left"/>
    </xf>
    <xf numFmtId="168" fontId="0" fillId="0" borderId="0" xfId="16" applyNumberFormat="1" applyFont="1" applyAlignment="1" quotePrefix="1">
      <alignment horizontal="left"/>
    </xf>
    <xf numFmtId="168" fontId="0" fillId="0" borderId="0" xfId="16" applyNumberFormat="1" applyFont="1" applyFill="1" applyAlignment="1">
      <alignment/>
    </xf>
    <xf numFmtId="168" fontId="0" fillId="0" borderId="0" xfId="16" applyNumberFormat="1" applyFont="1" applyFill="1" applyAlignment="1" quotePrefix="1">
      <alignment horizontal="left"/>
    </xf>
    <xf numFmtId="37" fontId="0" fillId="0" borderId="0" xfId="0" applyNumberFormat="1" applyFont="1" applyAlignment="1">
      <alignment horizontal="center"/>
    </xf>
    <xf numFmtId="168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4" xfId="0" applyNumberFormat="1" applyFont="1" applyBorder="1" applyAlignment="1">
      <alignment/>
    </xf>
    <xf numFmtId="43" fontId="0" fillId="0" borderId="0" xfId="16" applyFont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6" applyNumberFormat="1" applyFont="1" applyFill="1" applyAlignment="1">
      <alignment horizontal="left"/>
    </xf>
    <xf numFmtId="10" fontId="0" fillId="0" borderId="0" xfId="29" applyNumberFormat="1" applyFont="1" applyAlignment="1">
      <alignment/>
    </xf>
    <xf numFmtId="168" fontId="1" fillId="0" borderId="4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16" applyNumberFormat="1" applyFont="1" applyAlignment="1">
      <alignment/>
    </xf>
    <xf numFmtId="43" fontId="0" fillId="0" borderId="0" xfId="0" applyNumberFormat="1" applyFont="1" applyAlignment="1">
      <alignment/>
    </xf>
    <xf numFmtId="168" fontId="0" fillId="0" borderId="0" xfId="16" applyNumberFormat="1" applyFont="1" applyAlignment="1">
      <alignment horizontal="left" indent="1"/>
    </xf>
    <xf numFmtId="168" fontId="0" fillId="0" borderId="3" xfId="16" applyNumberFormat="1" applyFont="1" applyBorder="1" applyAlignment="1">
      <alignment/>
    </xf>
    <xf numFmtId="168" fontId="0" fillId="0" borderId="0" xfId="16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13" fillId="0" borderId="0" xfId="16" applyNumberFormat="1" applyFont="1" applyAlignment="1">
      <alignment/>
    </xf>
    <xf numFmtId="0" fontId="0" fillId="0" borderId="0" xfId="0" applyFont="1" applyAlignment="1">
      <alignment horizontal="left" indent="1"/>
    </xf>
    <xf numFmtId="168" fontId="1" fillId="0" borderId="2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4" fillId="0" borderId="0" xfId="16" applyNumberFormat="1" applyFont="1" applyAlignment="1">
      <alignment horizontal="left"/>
    </xf>
    <xf numFmtId="0" fontId="15" fillId="0" borderId="0" xfId="0" applyFont="1" applyAlignment="1">
      <alignment/>
    </xf>
    <xf numFmtId="168" fontId="15" fillId="0" borderId="0" xfId="16" applyNumberFormat="1" applyFont="1" applyAlignment="1">
      <alignment/>
    </xf>
    <xf numFmtId="168" fontId="14" fillId="0" borderId="0" xfId="16" applyNumberFormat="1" applyFont="1" applyAlignment="1" quotePrefix="1">
      <alignment horizontal="left"/>
    </xf>
    <xf numFmtId="168" fontId="16" fillId="0" borderId="0" xfId="16" applyNumberFormat="1" applyFont="1" applyAlignment="1">
      <alignment/>
    </xf>
    <xf numFmtId="168" fontId="15" fillId="4" borderId="0" xfId="16" applyNumberFormat="1" applyFont="1" applyFill="1" applyAlignment="1">
      <alignment/>
    </xf>
    <xf numFmtId="168" fontId="17" fillId="0" borderId="0" xfId="16" applyNumberFormat="1" applyFont="1" applyAlignment="1">
      <alignment/>
    </xf>
    <xf numFmtId="0" fontId="14" fillId="0" borderId="0" xfId="0" applyFont="1" applyAlignment="1">
      <alignment/>
    </xf>
    <xf numFmtId="9" fontId="15" fillId="0" borderId="0" xfId="29" applyFont="1" applyBorder="1" applyAlignment="1">
      <alignment/>
    </xf>
    <xf numFmtId="1" fontId="14" fillId="0" borderId="0" xfId="29" applyNumberFormat="1" applyFont="1" applyBorder="1" applyAlignment="1">
      <alignment horizontal="center"/>
    </xf>
    <xf numFmtId="1" fontId="15" fillId="0" borderId="0" xfId="29" applyNumberFormat="1" applyFont="1" applyBorder="1" applyAlignment="1">
      <alignment horizontal="center"/>
    </xf>
    <xf numFmtId="1" fontId="14" fillId="4" borderId="0" xfId="29" applyNumberFormat="1" applyFont="1" applyFill="1" applyBorder="1" applyAlignment="1">
      <alignment horizontal="center"/>
    </xf>
    <xf numFmtId="1" fontId="15" fillId="4" borderId="0" xfId="29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68" fontId="15" fillId="0" borderId="0" xfId="16" applyNumberFormat="1" applyFont="1" applyBorder="1" applyAlignment="1">
      <alignment/>
    </xf>
    <xf numFmtId="168" fontId="14" fillId="0" borderId="3" xfId="16" applyNumberFormat="1" applyFont="1" applyBorder="1" applyAlignment="1">
      <alignment horizontal="center" wrapText="1"/>
    </xf>
    <xf numFmtId="168" fontId="15" fillId="0" borderId="0" xfId="16" applyNumberFormat="1" applyFont="1" applyBorder="1" applyAlignment="1">
      <alignment horizontal="center"/>
    </xf>
    <xf numFmtId="15" fontId="18" fillId="0" borderId="3" xfId="0" applyNumberFormat="1" applyFont="1" applyBorder="1" applyAlignment="1">
      <alignment horizontal="center" wrapText="1"/>
    </xf>
    <xf numFmtId="0" fontId="19" fillId="0" borderId="0" xfId="0" applyNumberFormat="1" applyFont="1" applyAlignment="1">
      <alignment/>
    </xf>
    <xf numFmtId="168" fontId="14" fillId="0" borderId="0" xfId="16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8" fontId="14" fillId="0" borderId="0" xfId="16" applyNumberFormat="1" applyFont="1" applyAlignment="1">
      <alignment horizontal="center"/>
    </xf>
    <xf numFmtId="168" fontId="15" fillId="0" borderId="0" xfId="16" applyNumberFormat="1" applyFont="1" applyBorder="1" applyAlignment="1">
      <alignment wrapText="1"/>
    </xf>
    <xf numFmtId="168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37" fontId="15" fillId="0" borderId="0" xfId="0" applyNumberFormat="1" applyFont="1" applyAlignment="1">
      <alignment/>
    </xf>
    <xf numFmtId="168" fontId="15" fillId="0" borderId="4" xfId="0" applyNumberFormat="1" applyFont="1" applyBorder="1" applyAlignment="1">
      <alignment/>
    </xf>
    <xf numFmtId="168" fontId="15" fillId="0" borderId="4" xfId="16" applyNumberFormat="1" applyFont="1" applyBorder="1" applyAlignment="1">
      <alignment/>
    </xf>
    <xf numFmtId="37" fontId="15" fillId="0" borderId="0" xfId="0" applyNumberFormat="1" applyFont="1" applyFill="1" applyBorder="1" applyAlignment="1">
      <alignment horizontal="right"/>
    </xf>
    <xf numFmtId="168" fontId="15" fillId="0" borderId="0" xfId="16" applyNumberFormat="1" applyFont="1" applyFill="1" applyBorder="1" applyAlignment="1">
      <alignment/>
    </xf>
    <xf numFmtId="168" fontId="15" fillId="0" borderId="0" xfId="16" applyNumberFormat="1" applyFont="1" applyFill="1" applyBorder="1" applyAlignment="1">
      <alignment horizontal="right"/>
    </xf>
    <xf numFmtId="168" fontId="15" fillId="0" borderId="0" xfId="16" applyNumberFormat="1" applyFont="1" applyFill="1" applyAlignment="1">
      <alignment/>
    </xf>
    <xf numFmtId="168" fontId="15" fillId="0" borderId="3" xfId="16" applyNumberFormat="1" applyFont="1" applyBorder="1" applyAlignment="1">
      <alignment/>
    </xf>
    <xf numFmtId="9" fontId="15" fillId="0" borderId="0" xfId="29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68" fontId="15" fillId="0" borderId="3" xfId="0" applyNumberFormat="1" applyFont="1" applyBorder="1" applyAlignment="1">
      <alignment/>
    </xf>
    <xf numFmtId="168" fontId="15" fillId="0" borderId="3" xfId="16" applyNumberFormat="1" applyFont="1" applyFill="1" applyBorder="1" applyAlignment="1">
      <alignment/>
    </xf>
    <xf numFmtId="37" fontId="15" fillId="0" borderId="3" xfId="0" applyNumberFormat="1" applyFont="1" applyFill="1" applyBorder="1" applyAlignment="1">
      <alignment/>
    </xf>
    <xf numFmtId="168" fontId="15" fillId="0" borderId="0" xfId="16" applyNumberFormat="1" applyFont="1" applyAlignment="1">
      <alignment wrapText="1"/>
    </xf>
    <xf numFmtId="168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0" fontId="15" fillId="0" borderId="0" xfId="0" applyFont="1" applyAlignment="1">
      <alignment wrapText="1"/>
    </xf>
    <xf numFmtId="9" fontId="15" fillId="0" borderId="0" xfId="29" applyFont="1" applyAlignment="1">
      <alignment/>
    </xf>
    <xf numFmtId="37" fontId="15" fillId="0" borderId="0" xfId="0" applyNumberFormat="1" applyFont="1" applyFill="1" applyAlignment="1">
      <alignment/>
    </xf>
    <xf numFmtId="39" fontId="15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9" fontId="15" fillId="0" borderId="0" xfId="29" applyNumberFormat="1" applyFont="1" applyAlignment="1">
      <alignment/>
    </xf>
    <xf numFmtId="0" fontId="18" fillId="0" borderId="0" xfId="16" applyNumberFormat="1" applyFont="1" applyAlignment="1">
      <alignment horizontal="left"/>
    </xf>
    <xf numFmtId="0" fontId="19" fillId="0" borderId="0" xfId="0" applyFont="1" applyAlignment="1">
      <alignment/>
    </xf>
    <xf numFmtId="168" fontId="19" fillId="0" borderId="0" xfId="16" applyNumberFormat="1" applyFont="1" applyAlignment="1">
      <alignment/>
    </xf>
    <xf numFmtId="0" fontId="19" fillId="0" borderId="0" xfId="0" applyFont="1" applyAlignment="1">
      <alignment wrapText="1"/>
    </xf>
    <xf numFmtId="168" fontId="19" fillId="0" borderId="0" xfId="16" applyNumberFormat="1" applyFont="1" applyFill="1" applyBorder="1" applyAlignment="1">
      <alignment wrapText="1"/>
    </xf>
    <xf numFmtId="168" fontId="19" fillId="0" borderId="0" xfId="16" applyNumberFormat="1" applyFont="1" applyFill="1" applyBorder="1" applyAlignment="1">
      <alignment horizontal="center" wrapText="1"/>
    </xf>
    <xf numFmtId="168" fontId="19" fillId="0" borderId="3" xfId="16" applyNumberFormat="1" applyFont="1" applyFill="1" applyBorder="1" applyAlignment="1">
      <alignment horizontal="center" wrapText="1"/>
    </xf>
    <xf numFmtId="168" fontId="19" fillId="0" borderId="0" xfId="16" applyNumberFormat="1" applyFont="1" applyFill="1" applyAlignment="1">
      <alignment wrapText="1"/>
    </xf>
    <xf numFmtId="168" fontId="19" fillId="0" borderId="2" xfId="16" applyNumberFormat="1" applyFont="1" applyBorder="1" applyAlignment="1">
      <alignment/>
    </xf>
    <xf numFmtId="168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8" fontId="22" fillId="0" borderId="0" xfId="16" applyNumberFormat="1" applyFont="1" applyAlignment="1">
      <alignment/>
    </xf>
    <xf numFmtId="168" fontId="22" fillId="0" borderId="0" xfId="16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68" fontId="23" fillId="0" borderId="0" xfId="16" applyNumberFormat="1" applyFont="1" applyAlignment="1">
      <alignment/>
    </xf>
    <xf numFmtId="0" fontId="23" fillId="0" borderId="0" xfId="0" applyFont="1" applyAlignment="1">
      <alignment/>
    </xf>
    <xf numFmtId="168" fontId="21" fillId="0" borderId="0" xfId="16" applyNumberFormat="1" applyFont="1" applyAlignment="1">
      <alignment horizontal="right"/>
    </xf>
    <xf numFmtId="168" fontId="21" fillId="0" borderId="0" xfId="16" applyNumberFormat="1" applyFont="1" applyBorder="1" applyAlignment="1">
      <alignment horizontal="right"/>
    </xf>
    <xf numFmtId="1" fontId="21" fillId="0" borderId="0" xfId="16" applyNumberFormat="1" applyFont="1" applyAlignment="1">
      <alignment horizontal="center"/>
    </xf>
    <xf numFmtId="1" fontId="22" fillId="0" borderId="0" xfId="16" applyNumberFormat="1" applyFont="1" applyAlignment="1">
      <alignment horizontal="center"/>
    </xf>
    <xf numFmtId="0" fontId="21" fillId="0" borderId="0" xfId="16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8" fontId="21" fillId="0" borderId="3" xfId="16" applyNumberFormat="1" applyFont="1" applyBorder="1" applyAlignment="1">
      <alignment horizontal="center" wrapText="1"/>
    </xf>
    <xf numFmtId="168" fontId="22" fillId="0" borderId="0" xfId="16" applyNumberFormat="1" applyFont="1" applyAlignment="1">
      <alignment horizontal="center"/>
    </xf>
    <xf numFmtId="168" fontId="21" fillId="0" borderId="0" xfId="16" applyNumberFormat="1" applyFont="1" applyAlignment="1">
      <alignment horizontal="center"/>
    </xf>
    <xf numFmtId="168" fontId="22" fillId="0" borderId="0" xfId="16" applyNumberFormat="1" applyFont="1" applyFill="1" applyAlignment="1">
      <alignment/>
    </xf>
    <xf numFmtId="168" fontId="22" fillId="0" borderId="0" xfId="0" applyNumberFormat="1" applyFont="1" applyAlignment="1">
      <alignment/>
    </xf>
    <xf numFmtId="0" fontId="22" fillId="0" borderId="0" xfId="0" applyFont="1" applyAlignment="1">
      <alignment horizontal="left" indent="1"/>
    </xf>
    <xf numFmtId="168" fontId="22" fillId="0" borderId="3" xfId="16" applyNumberFormat="1" applyFont="1" applyBorder="1" applyAlignment="1">
      <alignment/>
    </xf>
    <xf numFmtId="168" fontId="22" fillId="0" borderId="3" xfId="16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168" fontId="22" fillId="0" borderId="0" xfId="16" applyNumberFormat="1" applyFont="1" applyFill="1" applyBorder="1" applyAlignment="1">
      <alignment/>
    </xf>
    <xf numFmtId="168" fontId="22" fillId="0" borderId="4" xfId="16" applyNumberFormat="1" applyFont="1" applyBorder="1" applyAlignment="1">
      <alignment/>
    </xf>
    <xf numFmtId="168" fontId="22" fillId="0" borderId="4" xfId="16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37" fontId="22" fillId="0" borderId="0" xfId="0" applyNumberFormat="1" applyFont="1" applyAlignment="1">
      <alignment/>
    </xf>
    <xf numFmtId="0" fontId="2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168" fontId="22" fillId="0" borderId="5" xfId="16" applyNumberFormat="1" applyFont="1" applyBorder="1" applyAlignment="1">
      <alignment/>
    </xf>
    <xf numFmtId="168" fontId="22" fillId="0" borderId="5" xfId="16" applyNumberFormat="1" applyFont="1" applyFill="1" applyBorder="1" applyAlignment="1">
      <alignment/>
    </xf>
    <xf numFmtId="43" fontId="22" fillId="0" borderId="0" xfId="16" applyFont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6"/>
    <cellStyle name="Comma [0]" xfId="17"/>
    <cellStyle name="Currency" xfId="18"/>
    <cellStyle name="Currency [0]" xfId="19"/>
    <cellStyle name="Date" xfId="20"/>
    <cellStyle name="Fixed" xfId="21"/>
    <cellStyle name="Followed Hyperlink" xfId="22"/>
    <cellStyle name="Grey" xfId="23"/>
    <cellStyle name="Heading1" xfId="24"/>
    <cellStyle name="Heading2" xfId="25"/>
    <cellStyle name="Hyperlink" xfId="26"/>
    <cellStyle name="Input [yellow]" xfId="27"/>
    <cellStyle name="Normal - Style1" xfId="28"/>
    <cellStyle name="Percent" xfId="29"/>
    <cellStyle name="Percent [2]" xfId="30"/>
    <cellStyle name="Total" xfId="31"/>
    <cellStyle name="Tusental (0)_pldt" xfId="32"/>
    <cellStyle name="Tusental_pldt" xfId="33"/>
    <cellStyle name="Valuta (0)_pldt" xfId="34"/>
    <cellStyle name="Valuta_pld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Hariati\Financial%20Reporting\2005\Q42005\Consol\Consol-Q42005AOLdisp(BOD)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M"/>
      <sheetName val="BlnSht"/>
      <sheetName val="YSt"/>
      <sheetName val="StEq"/>
      <sheetName val="CFlow"/>
      <sheetName val="DFS"/>
      <sheetName val="BlnSht(D)"/>
      <sheetName val="YSt(Sum)"/>
      <sheetName val="YSt(D)"/>
      <sheetName val="StEq(D)"/>
      <sheetName val="GrpCFlow"/>
      <sheetName val="CoCFlow"/>
      <sheetName val="Notes BSht"/>
      <sheetName val="NotesYSt"/>
      <sheetName val="Fixed Assets"/>
      <sheetName val="ConEnt"/>
      <sheetName val="IntcoElim"/>
      <sheetName val="CEGrid(Co)"/>
      <sheetName val="CE(Co)"/>
      <sheetName val="CE(Grp)"/>
      <sheetName val="CEGrid(Grp)"/>
      <sheetName val="InvElim"/>
      <sheetName val="InvElim b4 disp AOL"/>
      <sheetName val="RPTElim"/>
      <sheetName val="MIProof"/>
      <sheetName val="NTA(Assoc)"/>
      <sheetName val="DisposalAOL"/>
      <sheetName val="BODTemp"/>
      <sheetName val="Budget"/>
      <sheetName val="BOD"/>
      <sheetName val="HTP bgt"/>
      <sheetName val="HTP"/>
      <sheetName val="SUBS"/>
      <sheetName val="Group 05Vs04"/>
      <sheetName val="FSG"/>
      <sheetName val="HTPBS"/>
      <sheetName val="HTP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ICity(BS)"/>
      <sheetName val="ICity(P&amp;L)"/>
      <sheetName val="SAMBS"/>
      <sheetName val="SAMP&amp;L"/>
    </sheetNames>
    <sheetDataSet>
      <sheetData sheetId="2">
        <row r="50">
          <cell r="B50">
            <v>100008300</v>
          </cell>
          <cell r="D50">
            <v>100008300</v>
          </cell>
        </row>
      </sheetData>
      <sheetData sheetId="3">
        <row r="3">
          <cell r="A3" t="str">
            <v>FOR THE YEAR ENDED 31 DECEMBER 2005</v>
          </cell>
        </row>
        <row r="28">
          <cell r="L28">
            <v>20722279</v>
          </cell>
        </row>
        <row r="32">
          <cell r="L32">
            <v>12228367</v>
          </cell>
        </row>
      </sheetData>
      <sheetData sheetId="4">
        <row r="24">
          <cell r="E24">
            <v>62885700</v>
          </cell>
        </row>
      </sheetData>
      <sheetData sheetId="7">
        <row r="10">
          <cell r="X10">
            <v>16019792.849</v>
          </cell>
        </row>
        <row r="11">
          <cell r="X11">
            <v>7249.999999999627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76555372.2</v>
          </cell>
        </row>
        <row r="15">
          <cell r="X15">
            <v>29130079.348026734</v>
          </cell>
        </row>
        <row r="16">
          <cell r="X16">
            <v>220768.07</v>
          </cell>
        </row>
        <row r="18">
          <cell r="X18">
            <v>0</v>
          </cell>
        </row>
        <row r="20">
          <cell r="X20">
            <v>1519651.9510473975</v>
          </cell>
        </row>
        <row r="21">
          <cell r="X21">
            <v>0</v>
          </cell>
        </row>
        <row r="22">
          <cell r="X22">
            <v>750448.54</v>
          </cell>
        </row>
        <row r="23">
          <cell r="X23">
            <v>0</v>
          </cell>
        </row>
        <row r="24">
          <cell r="X24">
            <v>1810671.32</v>
          </cell>
        </row>
        <row r="25">
          <cell r="X25">
            <v>2550617.428721155</v>
          </cell>
        </row>
        <row r="29">
          <cell r="X29">
            <v>23675777.277000003</v>
          </cell>
        </row>
        <row r="30">
          <cell r="X30">
            <v>11956410.240000019</v>
          </cell>
        </row>
        <row r="31">
          <cell r="X31">
            <v>401230.8377181363</v>
          </cell>
        </row>
        <row r="32">
          <cell r="X32">
            <v>0</v>
          </cell>
        </row>
        <row r="33">
          <cell r="X33">
            <v>1674535.96</v>
          </cell>
        </row>
        <row r="34">
          <cell r="X34">
            <v>0</v>
          </cell>
        </row>
        <row r="35">
          <cell r="X35">
            <v>53274.8</v>
          </cell>
        </row>
        <row r="36">
          <cell r="E36">
            <v>0</v>
          </cell>
          <cell r="X36">
            <v>0</v>
          </cell>
        </row>
        <row r="38">
          <cell r="X38">
            <v>2902513.2462016433</v>
          </cell>
        </row>
        <row r="39">
          <cell r="X39">
            <v>6450954</v>
          </cell>
        </row>
        <row r="40">
          <cell r="X40">
            <v>55000</v>
          </cell>
        </row>
        <row r="49">
          <cell r="X49">
            <v>0</v>
          </cell>
        </row>
        <row r="50">
          <cell r="X50">
            <v>8966487.24</v>
          </cell>
        </row>
        <row r="51">
          <cell r="X51">
            <v>91926433.05099995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-2860654.78132</v>
          </cell>
        </row>
        <row r="55">
          <cell r="X55">
            <v>-5529519</v>
          </cell>
        </row>
        <row r="56">
          <cell r="X56">
            <v>5753837</v>
          </cell>
        </row>
        <row r="57">
          <cell r="X57">
            <v>10929858.631000001</v>
          </cell>
        </row>
        <row r="61">
          <cell r="X61">
            <v>100008300</v>
          </cell>
        </row>
        <row r="63">
          <cell r="X63">
            <v>227579</v>
          </cell>
        </row>
        <row r="64">
          <cell r="X64">
            <v>16516683</v>
          </cell>
        </row>
        <row r="65">
          <cell r="X65">
            <v>69949374.69988778</v>
          </cell>
        </row>
        <row r="68">
          <cell r="X68">
            <v>3879460.784527705</v>
          </cell>
        </row>
      </sheetData>
      <sheetData sheetId="8">
        <row r="10">
          <cell r="X10">
            <v>294705401.01</v>
          </cell>
        </row>
        <row r="11">
          <cell r="X11">
            <v>-233405186.01825532</v>
          </cell>
        </row>
        <row r="13">
          <cell r="X13">
            <v>79563.06</v>
          </cell>
        </row>
        <row r="14">
          <cell r="X14">
            <v>2371859.767047398</v>
          </cell>
        </row>
        <row r="17">
          <cell r="X17">
            <v>-22427635.54574468</v>
          </cell>
        </row>
        <row r="18">
          <cell r="X18">
            <v>-7689205.18</v>
          </cell>
        </row>
        <row r="19">
          <cell r="X19">
            <v>-1576688.2900000003</v>
          </cell>
        </row>
        <row r="20">
          <cell r="X20">
            <v>-8922927.209000003</v>
          </cell>
        </row>
        <row r="22">
          <cell r="X22">
            <v>-2671259.3901369865</v>
          </cell>
        </row>
        <row r="24">
          <cell r="X24">
            <v>-107086</v>
          </cell>
        </row>
        <row r="26">
          <cell r="X26">
            <v>-4561030.549494909</v>
          </cell>
        </row>
        <row r="29">
          <cell r="X29">
            <v>-1390096.7845277048</v>
          </cell>
        </row>
      </sheetData>
      <sheetData sheetId="9">
        <row r="31">
          <cell r="N31">
            <v>29886474.96425532</v>
          </cell>
        </row>
        <row r="35">
          <cell r="N35">
            <v>31111463.959999997</v>
          </cell>
        </row>
        <row r="37">
          <cell r="N37">
            <v>45287979.29</v>
          </cell>
        </row>
        <row r="45">
          <cell r="N45">
            <v>14478676.684</v>
          </cell>
        </row>
        <row r="50">
          <cell r="D50">
            <v>690728.18</v>
          </cell>
        </row>
        <row r="52">
          <cell r="N52">
            <v>27530408.86</v>
          </cell>
        </row>
        <row r="54">
          <cell r="N54">
            <v>8707424.26</v>
          </cell>
        </row>
        <row r="83">
          <cell r="N83">
            <v>0</v>
          </cell>
        </row>
        <row r="92">
          <cell r="N92">
            <v>22427635.54574468</v>
          </cell>
        </row>
        <row r="138">
          <cell r="N138">
            <v>5676233.349</v>
          </cell>
        </row>
      </sheetData>
      <sheetData sheetId="10">
        <row r="11">
          <cell r="Y11">
            <v>100008300</v>
          </cell>
        </row>
        <row r="12">
          <cell r="Y12">
            <v>0</v>
          </cell>
        </row>
        <row r="31">
          <cell r="Y31">
            <v>0</v>
          </cell>
        </row>
        <row r="32">
          <cell r="Y32">
            <v>16516683</v>
          </cell>
        </row>
        <row r="37">
          <cell r="Y37">
            <v>62885700.11</v>
          </cell>
        </row>
        <row r="38">
          <cell r="Y38">
            <v>14405708.869887786</v>
          </cell>
        </row>
        <row r="39">
          <cell r="Y39">
            <v>-7342034.280000001</v>
          </cell>
        </row>
        <row r="40">
          <cell r="Y40">
            <v>0</v>
          </cell>
        </row>
      </sheetData>
      <sheetData sheetId="11">
        <row r="6">
          <cell r="B6">
            <v>16561712</v>
          </cell>
          <cell r="C6">
            <v>16019792.849</v>
          </cell>
        </row>
        <row r="7">
          <cell r="B7">
            <v>9009541</v>
          </cell>
          <cell r="C7">
            <v>7249.999999999627</v>
          </cell>
        </row>
        <row r="13">
          <cell r="B13">
            <v>0</v>
          </cell>
          <cell r="C13">
            <v>0</v>
          </cell>
        </row>
        <row r="31">
          <cell r="AB31">
            <v>-875810</v>
          </cell>
        </row>
        <row r="32">
          <cell r="AB32">
            <v>-7342034.280000001</v>
          </cell>
        </row>
        <row r="36">
          <cell r="E36">
            <v>20356835.203910396</v>
          </cell>
          <cell r="F36">
            <v>20154910.033</v>
          </cell>
          <cell r="G36">
            <v>0</v>
          </cell>
          <cell r="H36">
            <v>0</v>
          </cell>
          <cell r="I36">
            <v>381820.5</v>
          </cell>
          <cell r="J36">
            <v>-265991.12</v>
          </cell>
          <cell r="K36">
            <v>100108</v>
          </cell>
          <cell r="L36">
            <v>80245.66</v>
          </cell>
          <cell r="M36">
            <v>0</v>
          </cell>
          <cell r="N36">
            <v>2841829.1701369863</v>
          </cell>
          <cell r="O36">
            <v>690728.18</v>
          </cell>
          <cell r="P36">
            <v>107086</v>
          </cell>
          <cell r="Q36">
            <v>-222652.1910473973</v>
          </cell>
          <cell r="R36">
            <v>183387.634</v>
          </cell>
          <cell r="S36">
            <v>0</v>
          </cell>
          <cell r="T36">
            <v>0</v>
          </cell>
          <cell r="U36">
            <v>-7462195.811000001</v>
          </cell>
          <cell r="V36">
            <v>-655188.5910030189</v>
          </cell>
          <cell r="W36">
            <v>27312591.750925872</v>
          </cell>
          <cell r="X36">
            <v>-39271073.62299998</v>
          </cell>
          <cell r="Y36">
            <v>0</v>
          </cell>
          <cell r="AA36">
            <v>-2841829.1701369863</v>
          </cell>
          <cell r="AC36">
            <v>-2143658.5219732653</v>
          </cell>
          <cell r="AD36">
            <v>222652.1910473973</v>
          </cell>
          <cell r="AE36">
            <v>0</v>
          </cell>
          <cell r="AF36">
            <v>0</v>
          </cell>
          <cell r="AH36">
            <v>0</v>
          </cell>
          <cell r="AI36">
            <v>165352.03999999998</v>
          </cell>
          <cell r="AJ36">
            <v>-12866245.969999999</v>
          </cell>
          <cell r="AQ36">
            <v>-8703311</v>
          </cell>
          <cell r="AR36">
            <v>508234</v>
          </cell>
        </row>
      </sheetData>
      <sheetData sheetId="12">
        <row r="6">
          <cell r="B6">
            <v>11044944</v>
          </cell>
          <cell r="C6">
            <v>13311277.769</v>
          </cell>
        </row>
        <row r="7">
          <cell r="B7">
            <v>9002291</v>
          </cell>
          <cell r="C7">
            <v>-3.725290076417309E-10</v>
          </cell>
        </row>
        <row r="33">
          <cell r="E33">
            <v>15673851.907047383</v>
          </cell>
          <cell r="F33">
            <v>18334530.713</v>
          </cell>
          <cell r="G33">
            <v>192280.5</v>
          </cell>
          <cell r="H33">
            <v>0</v>
          </cell>
          <cell r="I33">
            <v>-73764.32</v>
          </cell>
          <cell r="J33">
            <v>0</v>
          </cell>
          <cell r="K33">
            <v>0</v>
          </cell>
          <cell r="M33">
            <v>80245.66</v>
          </cell>
          <cell r="N33">
            <v>2540942.94</v>
          </cell>
          <cell r="O33">
            <v>-486556.9010473973</v>
          </cell>
          <cell r="P33">
            <v>80905.91399999999</v>
          </cell>
          <cell r="Q33">
            <v>15498</v>
          </cell>
          <cell r="R33">
            <v>-2359350</v>
          </cell>
          <cell r="T33">
            <v>342514.32</v>
          </cell>
          <cell r="U33">
            <v>-7462195.811000001</v>
          </cell>
          <cell r="V33">
            <v>36468972.97092587</v>
          </cell>
          <cell r="W33">
            <v>-39415343.43299998</v>
          </cell>
          <cell r="X33">
            <v>-1666866.4099999997</v>
          </cell>
          <cell r="Z33">
            <v>-2540942.94</v>
          </cell>
          <cell r="AA33">
            <v>-7342034.28</v>
          </cell>
          <cell r="AB33">
            <v>-3996550.6019732654</v>
          </cell>
          <cell r="AC33">
            <v>486556.9010473973</v>
          </cell>
          <cell r="AE33">
            <v>10000</v>
          </cell>
          <cell r="AF33">
            <v>91000.04</v>
          </cell>
          <cell r="AG33">
            <v>0</v>
          </cell>
          <cell r="AH33">
            <v>0</v>
          </cell>
          <cell r="AI33">
            <v>-6336000</v>
          </cell>
          <cell r="AJ33">
            <v>0</v>
          </cell>
          <cell r="AK33">
            <v>-12423729.95</v>
          </cell>
        </row>
        <row r="36">
          <cell r="AL36">
            <v>0.6299999691545963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53">
          <cell r="V53">
            <v>80000000</v>
          </cell>
        </row>
        <row r="55">
          <cell r="V55">
            <v>16500000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77"/>
  <sheetViews>
    <sheetView tabSelected="1" zoomScale="75" zoomScaleNormal="75" workbookViewId="0" topLeftCell="A44">
      <selection activeCell="B66" sqref="B66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3.375" style="2" customWidth="1"/>
    <col min="4" max="4" width="16.25390625" style="2" hidden="1" customWidth="1"/>
    <col min="5" max="5" width="3.50390625" style="2" hidden="1" customWidth="1"/>
    <col min="6" max="6" width="16.25390625" style="2" customWidth="1"/>
    <col min="7" max="7" width="3.375" style="2" customWidth="1"/>
    <col min="8" max="8" width="16.25390625" style="2" hidden="1" customWidth="1"/>
    <col min="9" max="9" width="3.375" style="2" hidden="1" customWidth="1"/>
    <col min="10" max="10" width="14.625" style="3" hidden="1" customWidth="1"/>
    <col min="11" max="11" width="15.375" style="2" hidden="1" customWidth="1"/>
    <col min="12" max="12" width="17.375" style="2" hidden="1" customWidth="1"/>
    <col min="13" max="13" width="16.125" style="2" customWidth="1"/>
    <col min="14" max="14" width="13.75390625" style="4" bestFit="1" customWidth="1"/>
    <col min="15" max="15" width="12.50390625" style="2" bestFit="1" customWidth="1"/>
    <col min="16" max="16" width="9.00390625" style="2" customWidth="1"/>
    <col min="17" max="17" width="11.50390625" style="2" bestFit="1" customWidth="1"/>
    <col min="18" max="16384" width="9.00390625" style="2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16.5">
      <c r="A2" s="5" t="s">
        <v>1</v>
      </c>
      <c r="B2" s="5"/>
      <c r="C2" s="5"/>
      <c r="D2" s="5"/>
      <c r="E2" s="5"/>
      <c r="F2" s="5"/>
      <c r="G2" s="5"/>
    </row>
    <row r="3" spans="1:7" ht="16.5">
      <c r="A3" s="1" t="s">
        <v>2</v>
      </c>
      <c r="B3" s="1"/>
      <c r="C3" s="1"/>
      <c r="D3" s="1"/>
      <c r="E3" s="1"/>
      <c r="F3" s="6"/>
      <c r="G3" s="1"/>
    </row>
    <row r="4" spans="1:20" ht="16.5">
      <c r="A4" s="1"/>
      <c r="B4" s="1"/>
      <c r="C4" s="1"/>
      <c r="D4" s="1"/>
      <c r="E4" s="1"/>
      <c r="F4" s="1"/>
      <c r="G4" s="1"/>
      <c r="S4" s="7"/>
      <c r="T4" s="7"/>
    </row>
    <row r="5" spans="1:20" ht="16.5">
      <c r="A5" s="3"/>
      <c r="B5" s="8" t="s">
        <v>3</v>
      </c>
      <c r="C5" s="3"/>
      <c r="D5" s="8" t="s">
        <v>3</v>
      </c>
      <c r="E5" s="8"/>
      <c r="F5" s="8" t="s">
        <v>4</v>
      </c>
      <c r="G5" s="3"/>
      <c r="H5" s="9" t="s">
        <v>4</v>
      </c>
      <c r="J5" s="8" t="s">
        <v>4</v>
      </c>
      <c r="S5" s="7"/>
      <c r="T5" s="7"/>
    </row>
    <row r="6" spans="1:11" ht="16.5">
      <c r="A6" s="10"/>
      <c r="B6" s="11">
        <v>2005</v>
      </c>
      <c r="C6" s="12"/>
      <c r="D6" s="11">
        <v>2004</v>
      </c>
      <c r="E6" s="11"/>
      <c r="F6" s="11">
        <v>2004</v>
      </c>
      <c r="G6" s="12"/>
      <c r="H6" s="13">
        <v>2001</v>
      </c>
      <c r="I6" s="14"/>
      <c r="J6" s="11">
        <v>2002</v>
      </c>
      <c r="K6" s="15" t="s">
        <v>5</v>
      </c>
    </row>
    <row r="7" spans="1:11" ht="36" customHeight="1">
      <c r="A7" s="16"/>
      <c r="B7" s="17" t="s">
        <v>6</v>
      </c>
      <c r="C7" s="16"/>
      <c r="D7" s="17" t="s">
        <v>7</v>
      </c>
      <c r="E7" s="18"/>
      <c r="F7" s="17" t="s">
        <v>6</v>
      </c>
      <c r="G7" s="16"/>
      <c r="H7" s="17" t="s">
        <v>6</v>
      </c>
      <c r="I7" s="19"/>
      <c r="J7" s="20" t="s">
        <v>6</v>
      </c>
      <c r="K7" s="21" t="s">
        <v>8</v>
      </c>
    </row>
    <row r="8" spans="1:11" ht="16.5">
      <c r="A8" s="16"/>
      <c r="B8" s="22" t="s">
        <v>9</v>
      </c>
      <c r="C8" s="23"/>
      <c r="D8" s="22" t="s">
        <v>9</v>
      </c>
      <c r="E8" s="22"/>
      <c r="F8" s="22" t="s">
        <v>9</v>
      </c>
      <c r="G8" s="23"/>
      <c r="H8" s="24" t="s">
        <v>9</v>
      </c>
      <c r="I8" s="25"/>
      <c r="J8" s="8" t="s">
        <v>9</v>
      </c>
      <c r="K8" s="25" t="s">
        <v>9</v>
      </c>
    </row>
    <row r="9" spans="1:11" ht="16.5">
      <c r="A9" s="23" t="s">
        <v>10</v>
      </c>
      <c r="B9" s="26"/>
      <c r="C9" s="16"/>
      <c r="D9" s="16"/>
      <c r="E9" s="16"/>
      <c r="F9" s="16"/>
      <c r="G9" s="16"/>
      <c r="H9" s="24"/>
      <c r="I9" s="25"/>
      <c r="J9" s="27"/>
      <c r="K9" s="25"/>
    </row>
    <row r="10" spans="1:13" ht="16.5">
      <c r="A10" s="28" t="s">
        <v>11</v>
      </c>
      <c r="B10" s="3">
        <f>'[1]BlnSht(D)'!X51</f>
        <v>91926433.05099995</v>
      </c>
      <c r="C10" s="3"/>
      <c r="D10" s="3">
        <v>100298983</v>
      </c>
      <c r="E10" s="3"/>
      <c r="F10" s="3">
        <v>99644082.45</v>
      </c>
      <c r="G10" s="3"/>
      <c r="H10" s="29">
        <v>52210180</v>
      </c>
      <c r="J10" s="3">
        <v>108728570</v>
      </c>
      <c r="K10" s="29">
        <v>52210000</v>
      </c>
      <c r="M10" s="30"/>
    </row>
    <row r="11" spans="1:13" ht="16.5">
      <c r="A11" s="28" t="s">
        <v>12</v>
      </c>
      <c r="B11" s="3">
        <f>'[1]BlnSht(D)'!X56</f>
        <v>5753837</v>
      </c>
      <c r="C11" s="3"/>
      <c r="D11" s="30">
        <v>4891631</v>
      </c>
      <c r="E11" s="30"/>
      <c r="F11" s="30">
        <v>5753837</v>
      </c>
      <c r="G11" s="3"/>
      <c r="H11" s="29"/>
      <c r="K11" s="29"/>
      <c r="M11" s="30"/>
    </row>
    <row r="12" spans="1:13" ht="16.5">
      <c r="A12" s="28" t="s">
        <v>13</v>
      </c>
      <c r="B12" s="3">
        <f>'[1]BlnSht(D)'!X57+'[1]BlnSht(D)'!X53</f>
        <v>10929858.631000001</v>
      </c>
      <c r="C12" s="3"/>
      <c r="D12" s="3">
        <v>3114891</v>
      </c>
      <c r="E12" s="3"/>
      <c r="F12" s="3">
        <v>4158391</v>
      </c>
      <c r="G12" s="3"/>
      <c r="H12" s="29">
        <v>4212758</v>
      </c>
      <c r="J12" s="3">
        <v>6275101</v>
      </c>
      <c r="K12" s="31">
        <v>4213000</v>
      </c>
      <c r="M12" s="30"/>
    </row>
    <row r="13" spans="1:13" ht="16.5">
      <c r="A13" s="28" t="s">
        <v>14</v>
      </c>
      <c r="B13" s="28">
        <f>'[1]BlnSht(D)'!X49</f>
        <v>0</v>
      </c>
      <c r="C13" s="28"/>
      <c r="D13" s="3">
        <v>177728</v>
      </c>
      <c r="E13" s="3"/>
      <c r="F13" s="3">
        <v>107086</v>
      </c>
      <c r="G13" s="28"/>
      <c r="H13" s="29">
        <v>1373693</v>
      </c>
      <c r="J13" s="3">
        <v>1613588.1</v>
      </c>
      <c r="K13" s="29">
        <v>1374000</v>
      </c>
      <c r="M13" s="30"/>
    </row>
    <row r="14" spans="1:13" ht="16.5">
      <c r="A14" s="28" t="s">
        <v>15</v>
      </c>
      <c r="B14" s="28">
        <f>'[1]BlnSht(D)'!X50</f>
        <v>8966487.24</v>
      </c>
      <c r="C14" s="28"/>
      <c r="D14" s="3">
        <v>8663987</v>
      </c>
      <c r="E14" s="3"/>
      <c r="F14" s="3">
        <v>8966487</v>
      </c>
      <c r="G14" s="28"/>
      <c r="H14" s="29">
        <v>9217061</v>
      </c>
      <c r="J14" s="3">
        <v>7507500</v>
      </c>
      <c r="K14" s="29">
        <v>9217000</v>
      </c>
      <c r="M14" s="30"/>
    </row>
    <row r="15" spans="1:11" ht="16.5">
      <c r="A15" s="28"/>
      <c r="B15" s="28"/>
      <c r="C15" s="28"/>
      <c r="D15" s="28"/>
      <c r="E15" s="28"/>
      <c r="F15" s="28"/>
      <c r="G15" s="28"/>
      <c r="H15" s="29"/>
      <c r="K15" s="29"/>
    </row>
    <row r="16" spans="1:13" ht="16.5">
      <c r="A16" s="16" t="s">
        <v>16</v>
      </c>
      <c r="B16" s="32">
        <f>SUM(B10:B15)</f>
        <v>117576615.92199995</v>
      </c>
      <c r="C16" s="33"/>
      <c r="D16" s="32">
        <f>SUM(D10:D15)</f>
        <v>117147220</v>
      </c>
      <c r="E16" s="34"/>
      <c r="F16" s="32">
        <f>SUM(F10:F15)</f>
        <v>118629883.45</v>
      </c>
      <c r="G16" s="33"/>
      <c r="H16" s="32">
        <f>SUM(H10:H15)</f>
        <v>67013692</v>
      </c>
      <c r="I16" s="35"/>
      <c r="J16" s="32">
        <f>SUM(J10:J15)</f>
        <v>124124759.1</v>
      </c>
      <c r="K16" s="25"/>
      <c r="M16" s="30"/>
    </row>
    <row r="17" spans="1:11" ht="16.5">
      <c r="A17" s="16"/>
      <c r="B17" s="36"/>
      <c r="C17" s="16"/>
      <c r="D17" s="16"/>
      <c r="E17" s="16"/>
      <c r="F17" s="16"/>
      <c r="G17" s="16"/>
      <c r="H17" s="24"/>
      <c r="I17" s="25"/>
      <c r="J17" s="27"/>
      <c r="K17" s="25"/>
    </row>
    <row r="18" spans="1:7" ht="16.5">
      <c r="A18" s="37" t="s">
        <v>17</v>
      </c>
      <c r="B18" s="37"/>
      <c r="C18" s="28"/>
      <c r="D18" s="28"/>
      <c r="E18" s="28"/>
      <c r="F18" s="28"/>
      <c r="G18" s="28"/>
    </row>
    <row r="19" spans="1:13" ht="16.5">
      <c r="A19" s="3" t="s">
        <v>18</v>
      </c>
      <c r="B19" s="3">
        <f>'[1]BlnSht(D)'!X22</f>
        <v>750448.54</v>
      </c>
      <c r="C19" s="3"/>
      <c r="D19" s="3">
        <v>570000</v>
      </c>
      <c r="E19" s="3"/>
      <c r="F19" s="3">
        <v>918256</v>
      </c>
      <c r="G19" s="3"/>
      <c r="H19" s="29">
        <v>16656984</v>
      </c>
      <c r="J19" s="3">
        <v>553212</v>
      </c>
      <c r="K19" s="29"/>
      <c r="M19" s="30"/>
    </row>
    <row r="20" spans="1:13" ht="16.5" hidden="1">
      <c r="A20" s="3" t="s">
        <v>19</v>
      </c>
      <c r="B20" s="3">
        <f>'[1]BlnSht(D)'!X13</f>
        <v>0</v>
      </c>
      <c r="C20" s="3"/>
      <c r="D20" s="3">
        <v>0</v>
      </c>
      <c r="E20" s="3"/>
      <c r="G20" s="3"/>
      <c r="H20" s="29">
        <v>0</v>
      </c>
      <c r="J20" s="3">
        <v>1750320</v>
      </c>
      <c r="K20" s="29"/>
      <c r="M20" s="30"/>
    </row>
    <row r="21" spans="1:13" ht="15" customHeight="1">
      <c r="A21" s="3" t="s">
        <v>20</v>
      </c>
      <c r="B21" s="3">
        <f>'[1]BlnSht(D)'!X15+'[1]BlnSht(D)'!X21+'[1]BlnSht(D)'!X20+'[1]BlnSht(D)'!X24+'[1]BlnSht(D)'!X18</f>
        <v>32460402.619074132</v>
      </c>
      <c r="C21" s="3"/>
      <c r="D21" s="3">
        <v>20004992</v>
      </c>
      <c r="E21" s="3"/>
      <c r="F21" s="3">
        <f>25643619-F19</f>
        <v>24725363</v>
      </c>
      <c r="G21" s="3"/>
      <c r="H21" s="29">
        <v>19187343</v>
      </c>
      <c r="J21" s="3">
        <v>17409749</v>
      </c>
      <c r="K21" s="29">
        <v>19186000</v>
      </c>
      <c r="M21" s="30"/>
    </row>
    <row r="22" spans="1:13" ht="16.5">
      <c r="A22" s="3" t="s">
        <v>21</v>
      </c>
      <c r="B22" s="3">
        <f>'[1]BlnSht(D)'!X14+'[1]BlnSht(D)'!X25+'[1]BlnSht(D)'!X23+'[1]BlnSht(D)'!X16</f>
        <v>79326757.69872116</v>
      </c>
      <c r="C22" s="3"/>
      <c r="D22" s="3">
        <f>141857070-D19</f>
        <v>141287070</v>
      </c>
      <c r="E22" s="3"/>
      <c r="F22" s="3">
        <v>119856817</v>
      </c>
      <c r="G22" s="3"/>
      <c r="H22" s="29">
        <v>84181136</v>
      </c>
      <c r="J22" s="3">
        <v>111414188</v>
      </c>
      <c r="K22" s="29">
        <v>100838000</v>
      </c>
      <c r="M22" s="30"/>
    </row>
    <row r="23" spans="1:13" ht="16.5" hidden="1">
      <c r="A23" s="3" t="s">
        <v>22</v>
      </c>
      <c r="B23" s="3"/>
      <c r="C23" s="3"/>
      <c r="G23" s="3"/>
      <c r="H23" s="29">
        <v>0</v>
      </c>
      <c r="J23" s="3">
        <v>9330964</v>
      </c>
      <c r="K23" s="29"/>
      <c r="M23" s="30"/>
    </row>
    <row r="24" spans="1:13" ht="16.5">
      <c r="A24" s="28" t="s">
        <v>23</v>
      </c>
      <c r="B24" s="28">
        <f>'[1]BlnSht(D)'!X11+'[1]BlnSht(D)'!X12</f>
        <v>7249.999999999627</v>
      </c>
      <c r="C24" s="28"/>
      <c r="D24" s="3">
        <v>7250</v>
      </c>
      <c r="E24" s="3"/>
      <c r="F24" s="3">
        <v>9009541</v>
      </c>
      <c r="G24" s="28"/>
      <c r="H24" s="29">
        <v>60741492</v>
      </c>
      <c r="J24" s="3">
        <v>3285163</v>
      </c>
      <c r="K24" s="29">
        <v>60741000</v>
      </c>
      <c r="M24" s="30"/>
    </row>
    <row r="25" spans="1:15" ht="16.5">
      <c r="A25" s="38" t="s">
        <v>24</v>
      </c>
      <c r="B25" s="38">
        <f>'[1]BlnSht(D)'!X10</f>
        <v>16019792.849</v>
      </c>
      <c r="C25" s="38"/>
      <c r="D25" s="28">
        <v>11592109</v>
      </c>
      <c r="E25" s="28"/>
      <c r="F25" s="3">
        <v>16561712</v>
      </c>
      <c r="G25" s="38"/>
      <c r="H25" s="29">
        <v>5705819</v>
      </c>
      <c r="J25" s="3">
        <v>11277701</v>
      </c>
      <c r="K25" s="29">
        <v>5706000</v>
      </c>
      <c r="M25" s="30"/>
      <c r="O25" s="30"/>
    </row>
    <row r="26" spans="1:11" ht="16.5" hidden="1">
      <c r="A26" s="3" t="s">
        <v>25</v>
      </c>
      <c r="B26" s="3"/>
      <c r="C26" s="3"/>
      <c r="D26" s="39"/>
      <c r="E26" s="39"/>
      <c r="F26" s="39"/>
      <c r="G26" s="3"/>
      <c r="H26" s="29"/>
      <c r="K26" s="29">
        <v>0</v>
      </c>
    </row>
    <row r="27" spans="1:11" ht="16.5" hidden="1">
      <c r="A27" s="3" t="s">
        <v>26</v>
      </c>
      <c r="B27" s="3"/>
      <c r="C27" s="3"/>
      <c r="D27" s="39"/>
      <c r="E27" s="39"/>
      <c r="F27" s="39"/>
      <c r="G27" s="3"/>
      <c r="H27" s="29"/>
      <c r="K27" s="29">
        <v>0</v>
      </c>
    </row>
    <row r="28" spans="1:11" ht="16.5" hidden="1">
      <c r="A28" s="3" t="s">
        <v>27</v>
      </c>
      <c r="B28" s="3"/>
      <c r="C28" s="3"/>
      <c r="D28" s="39"/>
      <c r="E28" s="39"/>
      <c r="F28" s="39"/>
      <c r="G28" s="3"/>
      <c r="H28" s="29">
        <f>'[3]bsheet'!V15</f>
        <v>0</v>
      </c>
      <c r="K28" s="29"/>
    </row>
    <row r="29" spans="1:11" ht="16.5" hidden="1">
      <c r="A29" s="38" t="s">
        <v>28</v>
      </c>
      <c r="B29" s="38"/>
      <c r="C29" s="38"/>
      <c r="D29" s="40"/>
      <c r="E29" s="40"/>
      <c r="F29" s="40"/>
      <c r="G29" s="38"/>
      <c r="H29" s="29">
        <f>'[3]bsheet'!V16</f>
        <v>0</v>
      </c>
      <c r="K29" s="29"/>
    </row>
    <row r="30" spans="1:11" ht="16.5" hidden="1">
      <c r="A30" s="28" t="s">
        <v>29</v>
      </c>
      <c r="B30" s="28"/>
      <c r="C30" s="38"/>
      <c r="D30" s="40"/>
      <c r="E30" s="40"/>
      <c r="F30" s="40"/>
      <c r="G30" s="38"/>
      <c r="H30" s="29"/>
      <c r="K30" s="41" t="s">
        <v>30</v>
      </c>
    </row>
    <row r="31" spans="1:11" ht="16.5">
      <c r="A31" s="3"/>
      <c r="B31" s="3" t="s">
        <v>31</v>
      </c>
      <c r="C31" s="3"/>
      <c r="D31" s="39" t="s">
        <v>31</v>
      </c>
      <c r="E31" s="39"/>
      <c r="F31" s="39"/>
      <c r="G31" s="3"/>
      <c r="H31" s="29"/>
      <c r="J31" s="3" t="s">
        <v>31</v>
      </c>
      <c r="K31" s="29"/>
    </row>
    <row r="32" spans="1:13" ht="16.5">
      <c r="A32" s="3" t="s">
        <v>32</v>
      </c>
      <c r="B32" s="42">
        <f>SUM(B19:B31)</f>
        <v>128564651.70679528</v>
      </c>
      <c r="C32" s="3"/>
      <c r="D32" s="43">
        <f>SUM(D19:D31)</f>
        <v>173461421</v>
      </c>
      <c r="E32" s="44"/>
      <c r="F32" s="43">
        <f>SUM(F19:F25)</f>
        <v>171071689</v>
      </c>
      <c r="G32" s="3"/>
      <c r="H32" s="45">
        <f>SUM(H19:H31)</f>
        <v>186472774</v>
      </c>
      <c r="J32" s="45">
        <f>SUM(J19:J31)</f>
        <v>155021297</v>
      </c>
      <c r="K32" s="45">
        <f>SUM(K24:K31)</f>
        <v>66447000</v>
      </c>
      <c r="M32" s="46"/>
    </row>
    <row r="33" spans="1:11" ht="16.5">
      <c r="A33" s="3"/>
      <c r="B33" s="3"/>
      <c r="C33" s="3"/>
      <c r="D33" s="39"/>
      <c r="E33" s="39"/>
      <c r="F33" s="39"/>
      <c r="G33" s="3"/>
      <c r="H33" s="47"/>
      <c r="K33" s="29"/>
    </row>
    <row r="34" spans="1:11" ht="16.5">
      <c r="A34" s="37" t="s">
        <v>33</v>
      </c>
      <c r="B34" s="37"/>
      <c r="C34" s="38"/>
      <c r="D34" s="40"/>
      <c r="E34" s="40"/>
      <c r="F34" s="40"/>
      <c r="G34" s="38"/>
      <c r="H34" s="29"/>
      <c r="K34" s="29"/>
    </row>
    <row r="35" spans="1:13" ht="16.5">
      <c r="A35" s="3" t="s">
        <v>34</v>
      </c>
      <c r="B35" s="3">
        <f>'[1]BlnSht(D)'!X29+'[1]BlnSht(D)'!X31</f>
        <v>24077008.11471814</v>
      </c>
      <c r="C35" s="3"/>
      <c r="D35" s="3">
        <v>49875595</v>
      </c>
      <c r="E35" s="3"/>
      <c r="F35" s="3">
        <v>61526137</v>
      </c>
      <c r="G35" s="3"/>
      <c r="H35" s="29">
        <v>25720160</v>
      </c>
      <c r="J35" s="3">
        <v>67816825</v>
      </c>
      <c r="K35" s="29">
        <v>25720000</v>
      </c>
      <c r="M35" s="30"/>
    </row>
    <row r="36" spans="1:13" ht="18.75" customHeight="1">
      <c r="A36" s="3" t="s">
        <v>35</v>
      </c>
      <c r="B36" s="3">
        <f>'[1]BlnSht(D)'!X30+'[1]BlnSht(D)'!X33+'[1]BlnSht(D)'!X35+'[1]BlnSht(D)'!X34+'[1]BlnSht(D)'!X32</f>
        <v>13684221.000000019</v>
      </c>
      <c r="C36" s="3"/>
      <c r="D36" s="3">
        <v>14224999</v>
      </c>
      <c r="E36" s="3"/>
      <c r="F36" s="3">
        <v>17806962</v>
      </c>
      <c r="G36" s="3"/>
      <c r="H36" s="29">
        <v>45181048</v>
      </c>
      <c r="J36" s="39">
        <v>20761034</v>
      </c>
      <c r="K36" s="29">
        <v>45181000</v>
      </c>
      <c r="M36" s="30"/>
    </row>
    <row r="37" spans="1:13" ht="16.5" hidden="1">
      <c r="A37" s="3" t="s">
        <v>36</v>
      </c>
      <c r="B37" s="3">
        <f>'[1]BlnSht(D)'!X36</f>
        <v>0</v>
      </c>
      <c r="C37" s="3"/>
      <c r="D37" s="3">
        <v>0</v>
      </c>
      <c r="E37" s="3"/>
      <c r="F37" s="3">
        <v>0</v>
      </c>
      <c r="G37" s="3"/>
      <c r="H37" s="29">
        <f>'[3]bsheet'!V27</f>
        <v>0</v>
      </c>
      <c r="K37" s="41"/>
      <c r="M37" s="30"/>
    </row>
    <row r="38" spans="1:13" ht="16.5">
      <c r="A38" s="28" t="s">
        <v>37</v>
      </c>
      <c r="B38" s="48">
        <f>+'[1]BlnSht(D)'!X39</f>
        <v>6450954</v>
      </c>
      <c r="C38" s="28"/>
      <c r="D38" s="48">
        <v>17567268</v>
      </c>
      <c r="E38" s="48"/>
      <c r="F38" s="48">
        <v>6664308</v>
      </c>
      <c r="G38" s="28"/>
      <c r="H38" s="29">
        <v>5440511</v>
      </c>
      <c r="J38" s="3">
        <v>6569389</v>
      </c>
      <c r="K38" s="31">
        <v>5440000</v>
      </c>
      <c r="M38" s="30"/>
    </row>
    <row r="39" spans="1:13" ht="16.5">
      <c r="A39" s="28" t="s">
        <v>38</v>
      </c>
      <c r="B39" s="38">
        <f>'[1]BlnSht(D)'!X40</f>
        <v>55000</v>
      </c>
      <c r="C39" s="38"/>
      <c r="D39" s="38">
        <v>0</v>
      </c>
      <c r="E39" s="38"/>
      <c r="F39" s="38">
        <v>144456</v>
      </c>
      <c r="G39" s="38"/>
      <c r="H39" s="29">
        <v>0</v>
      </c>
      <c r="J39" s="3">
        <v>0</v>
      </c>
      <c r="K39" s="29">
        <v>0</v>
      </c>
      <c r="M39" s="30"/>
    </row>
    <row r="40" spans="1:13" ht="16.5">
      <c r="A40" s="3" t="s">
        <v>39</v>
      </c>
      <c r="B40" s="3">
        <f>'[1]BlnSht(D)'!X38</f>
        <v>2902513.2462016433</v>
      </c>
      <c r="C40" s="3"/>
      <c r="D40" s="3">
        <v>1701822</v>
      </c>
      <c r="E40" s="3"/>
      <c r="F40" s="3">
        <v>1022962</v>
      </c>
      <c r="G40" s="3"/>
      <c r="H40" s="29">
        <v>25289177</v>
      </c>
      <c r="J40" s="3">
        <v>533703</v>
      </c>
      <c r="K40" s="29">
        <v>25289000</v>
      </c>
      <c r="M40" s="30"/>
    </row>
    <row r="41" spans="1:11" ht="16.5" hidden="1">
      <c r="A41" s="38"/>
      <c r="B41" s="38"/>
      <c r="C41" s="38"/>
      <c r="D41" s="38"/>
      <c r="E41" s="38"/>
      <c r="F41" s="38"/>
      <c r="G41" s="38"/>
      <c r="H41" s="29"/>
      <c r="K41" s="29"/>
    </row>
    <row r="42" spans="1:11" ht="16.5">
      <c r="A42" s="3"/>
      <c r="B42" s="3"/>
      <c r="C42" s="3"/>
      <c r="D42" s="3"/>
      <c r="E42" s="3"/>
      <c r="F42" s="3"/>
      <c r="G42" s="3"/>
      <c r="H42" s="29"/>
      <c r="K42" s="29"/>
    </row>
    <row r="43" spans="1:13" ht="16.5">
      <c r="A43" s="3" t="s">
        <v>40</v>
      </c>
      <c r="B43" s="42">
        <f>SUM(B35:B42)</f>
        <v>47169696.360919796</v>
      </c>
      <c r="C43" s="3"/>
      <c r="D43" s="45">
        <f>SUM(D35:D42)</f>
        <v>83369684</v>
      </c>
      <c r="E43" s="47"/>
      <c r="F43" s="45">
        <f>SUM(F35:F42)</f>
        <v>87164825</v>
      </c>
      <c r="G43" s="3"/>
      <c r="H43" s="45">
        <f>SUM(H35:H42)</f>
        <v>101630896</v>
      </c>
      <c r="J43" s="45">
        <f>SUM(J35:J42)</f>
        <v>95680951</v>
      </c>
      <c r="K43" s="45">
        <f>SUM(K35:K42)</f>
        <v>101630000</v>
      </c>
      <c r="M43" s="30"/>
    </row>
    <row r="44" spans="1:11" ht="16.5">
      <c r="A44" s="3"/>
      <c r="B44" s="3"/>
      <c r="C44" s="3"/>
      <c r="D44" s="3"/>
      <c r="E44" s="3"/>
      <c r="F44" s="3"/>
      <c r="G44" s="3"/>
      <c r="H44" s="29"/>
      <c r="K44" s="29"/>
    </row>
    <row r="45" spans="1:14" ht="16.5">
      <c r="A45" s="38" t="s">
        <v>41</v>
      </c>
      <c r="B45" s="3">
        <f>B32-B43</f>
        <v>81394955.34587547</v>
      </c>
      <c r="C45" s="38"/>
      <c r="D45" s="3">
        <f>D32-D43</f>
        <v>90091737</v>
      </c>
      <c r="E45" s="3"/>
      <c r="F45" s="3">
        <f>F32-F43</f>
        <v>83906864</v>
      </c>
      <c r="G45" s="38"/>
      <c r="H45" s="29">
        <f>H32-H43</f>
        <v>84841878</v>
      </c>
      <c r="J45" s="3">
        <f>J32-J43</f>
        <v>59340346</v>
      </c>
      <c r="K45" s="29">
        <f>K32-K43</f>
        <v>-35183000</v>
      </c>
      <c r="L45" s="30"/>
      <c r="M45" s="30"/>
      <c r="N45" s="49"/>
    </row>
    <row r="46" ht="16.5">
      <c r="B46" s="30"/>
    </row>
    <row r="47" spans="2:13" ht="16.5">
      <c r="B47" s="50">
        <f>B45+B16</f>
        <v>198971571.26787543</v>
      </c>
      <c r="D47" s="50">
        <f>D45+D16</f>
        <v>207238957</v>
      </c>
      <c r="E47" s="51"/>
      <c r="F47" s="50">
        <f>F45+F16</f>
        <v>202536747.45</v>
      </c>
      <c r="H47" s="50">
        <f>H45+H16</f>
        <v>151855570</v>
      </c>
      <c r="J47" s="50">
        <f>J45+J16</f>
        <v>183465105.1</v>
      </c>
      <c r="M47" s="30"/>
    </row>
    <row r="48" spans="2:13" ht="16.5">
      <c r="B48" s="30"/>
      <c r="M48" s="30"/>
    </row>
    <row r="49" spans="1:13" ht="16.5">
      <c r="A49" s="52" t="s">
        <v>42</v>
      </c>
      <c r="B49" s="52"/>
      <c r="C49" s="3"/>
      <c r="D49" s="3"/>
      <c r="E49" s="3"/>
      <c r="F49" s="3"/>
      <c r="G49" s="3"/>
      <c r="H49" s="29"/>
      <c r="K49" s="29"/>
      <c r="M49" s="53"/>
    </row>
    <row r="50" spans="1:13" ht="16.5">
      <c r="A50" s="54" t="s">
        <v>43</v>
      </c>
      <c r="B50" s="3">
        <f>'[1]BlnSht(D)'!X61</f>
        <v>100008300</v>
      </c>
      <c r="C50" s="3"/>
      <c r="D50" s="3">
        <v>100008300</v>
      </c>
      <c r="E50" s="3"/>
      <c r="F50" s="3">
        <v>100008300</v>
      </c>
      <c r="G50" s="3"/>
      <c r="H50" s="29">
        <f>'[2]CF-1|2'!$V$53</f>
        <v>80000000</v>
      </c>
      <c r="J50" s="3">
        <v>100000000</v>
      </c>
      <c r="K50" s="29">
        <v>80000000</v>
      </c>
      <c r="M50" s="30"/>
    </row>
    <row r="51" spans="1:13" ht="16.5">
      <c r="A51" s="54" t="s">
        <v>44</v>
      </c>
      <c r="B51" s="3">
        <f>'[1]BlnSht(D)'!X64</f>
        <v>16516683</v>
      </c>
      <c r="C51" s="3"/>
      <c r="D51" s="3">
        <v>16516683</v>
      </c>
      <c r="E51" s="3"/>
      <c r="F51" s="3">
        <v>16516683</v>
      </c>
      <c r="G51" s="3"/>
      <c r="H51" s="29">
        <f>'[2]CF-1|2'!$V$55</f>
        <v>16500000</v>
      </c>
      <c r="J51" s="3">
        <v>16500000</v>
      </c>
      <c r="K51" s="31">
        <v>16500000</v>
      </c>
      <c r="M51" s="30"/>
    </row>
    <row r="52" spans="1:15" ht="16.5">
      <c r="A52" s="54" t="s">
        <v>45</v>
      </c>
      <c r="B52" s="55">
        <f>'[1]BlnSht(D)'!X65</f>
        <v>69949374.69988778</v>
      </c>
      <c r="C52" s="3"/>
      <c r="D52" s="55">
        <f>'[1]StEq'!E24</f>
        <v>62885700</v>
      </c>
      <c r="E52" s="56"/>
      <c r="F52" s="55">
        <v>62885699.900000006</v>
      </c>
      <c r="G52" s="3"/>
      <c r="H52" s="57">
        <v>46671380</v>
      </c>
      <c r="J52" s="55">
        <v>45484157</v>
      </c>
      <c r="K52" s="57">
        <v>46671000</v>
      </c>
      <c r="M52" s="30"/>
      <c r="N52" s="49"/>
      <c r="O52" s="30"/>
    </row>
    <row r="53" spans="1:13" ht="16.5">
      <c r="A53" s="54" t="s">
        <v>46</v>
      </c>
      <c r="B53" s="56">
        <f>SUM(B50:B52)</f>
        <v>186474357.69988778</v>
      </c>
      <c r="C53" s="3"/>
      <c r="D53" s="56">
        <f>SUM(D50:D52)</f>
        <v>179410683</v>
      </c>
      <c r="E53" s="56"/>
      <c r="F53" s="56">
        <f>SUM(F50:F52)</f>
        <v>179410682.9</v>
      </c>
      <c r="G53" s="3"/>
      <c r="H53" s="56">
        <f>SUM(H50:H52)</f>
        <v>143171380</v>
      </c>
      <c r="J53" s="56">
        <f>SUM(J50:J52)</f>
        <v>161984157</v>
      </c>
      <c r="K53" s="47"/>
      <c r="M53" s="30"/>
    </row>
    <row r="54" spans="1:13" ht="16.5">
      <c r="A54" s="54" t="s">
        <v>47</v>
      </c>
      <c r="B54" s="27">
        <f>'[1]BlnSht(D)'!X63</f>
        <v>227579</v>
      </c>
      <c r="C54" s="3"/>
      <c r="D54" s="3">
        <v>227579</v>
      </c>
      <c r="E54" s="3"/>
      <c r="F54" s="3">
        <v>227579</v>
      </c>
      <c r="G54" s="3"/>
      <c r="H54" s="29">
        <v>227579</v>
      </c>
      <c r="J54" s="3">
        <v>227579</v>
      </c>
      <c r="K54" s="29">
        <v>228000</v>
      </c>
      <c r="M54" s="30"/>
    </row>
    <row r="55" spans="1:13" ht="16.5">
      <c r="A55" s="54" t="s">
        <v>48</v>
      </c>
      <c r="B55" s="3">
        <f>'[1]BlnSht(D)'!X68</f>
        <v>3879460.784527705</v>
      </c>
      <c r="C55" s="3"/>
      <c r="D55" s="3">
        <v>1888186</v>
      </c>
      <c r="E55" s="3"/>
      <c r="F55" s="3">
        <v>2756832.55</v>
      </c>
      <c r="G55" s="3"/>
      <c r="H55" s="29">
        <v>1286500</v>
      </c>
      <c r="J55" s="3">
        <v>788368.9900000007</v>
      </c>
      <c r="K55" s="29">
        <v>1286000</v>
      </c>
      <c r="M55" s="30"/>
    </row>
    <row r="56" spans="1:13" ht="16.5">
      <c r="A56" s="54" t="s">
        <v>49</v>
      </c>
      <c r="B56" s="42">
        <f>SUM(B53:B55)</f>
        <v>190581397.4844155</v>
      </c>
      <c r="C56" s="3"/>
      <c r="D56" s="45">
        <f>SUM(D53:D55)</f>
        <v>181526448</v>
      </c>
      <c r="E56" s="47"/>
      <c r="F56" s="45">
        <f>SUM(F53:F55)</f>
        <v>182395094.45000002</v>
      </c>
      <c r="G56" s="3"/>
      <c r="H56" s="45">
        <f>SUM(H53:H55)</f>
        <v>144685459</v>
      </c>
      <c r="J56" s="45">
        <f>SUM(J53:J55)</f>
        <v>163000104.99</v>
      </c>
      <c r="K56" s="29">
        <f>SUM(K50:K55)</f>
        <v>144685000</v>
      </c>
      <c r="M56" s="30"/>
    </row>
    <row r="57" spans="1:11" ht="16.5">
      <c r="A57" s="3"/>
      <c r="B57" s="58"/>
      <c r="C57" s="3"/>
      <c r="D57" s="3"/>
      <c r="E57" s="3"/>
      <c r="F57" s="3"/>
      <c r="G57" s="3"/>
      <c r="H57" s="29"/>
      <c r="J57" s="47"/>
      <c r="K57" s="29"/>
    </row>
    <row r="58" spans="1:11" ht="16.5">
      <c r="A58" s="59" t="s">
        <v>50</v>
      </c>
      <c r="B58" s="3"/>
      <c r="C58" s="3"/>
      <c r="D58" s="3"/>
      <c r="E58" s="3"/>
      <c r="F58" s="3"/>
      <c r="G58" s="3"/>
      <c r="H58" s="29"/>
      <c r="K58" s="29"/>
    </row>
    <row r="59" spans="1:13" ht="16.5">
      <c r="A59" s="60" t="s">
        <v>51</v>
      </c>
      <c r="B59" s="3">
        <f>-'[1]BlnSht(D)'!X55-'[1]BlnSht(D)'!X52</f>
        <v>5529519</v>
      </c>
      <c r="C59" s="3"/>
      <c r="D59" s="3">
        <v>17929397</v>
      </c>
      <c r="E59" s="3"/>
      <c r="F59" s="3">
        <v>13930020</v>
      </c>
      <c r="G59" s="3"/>
      <c r="H59" s="29">
        <v>2569111</v>
      </c>
      <c r="J59" s="3">
        <v>11250000</v>
      </c>
      <c r="K59" s="31">
        <v>-2569000</v>
      </c>
      <c r="M59" s="30"/>
    </row>
    <row r="60" spans="1:13" ht="16.5">
      <c r="A60" s="60" t="s">
        <v>52</v>
      </c>
      <c r="B60" s="3">
        <f>-'[1]BlnSht(D)'!X54</f>
        <v>2860654.78132</v>
      </c>
      <c r="C60" s="3"/>
      <c r="D60" s="3">
        <v>7707496</v>
      </c>
      <c r="E60" s="3"/>
      <c r="F60" s="3">
        <v>6211633</v>
      </c>
      <c r="G60" s="3"/>
      <c r="H60" s="29">
        <v>4601000</v>
      </c>
      <c r="J60" s="3">
        <v>9215000</v>
      </c>
      <c r="K60" s="29">
        <v>-4601000</v>
      </c>
      <c r="L60" s="30"/>
      <c r="M60" s="30"/>
    </row>
    <row r="61" spans="1:13" ht="16.5">
      <c r="A61" s="3" t="s">
        <v>53</v>
      </c>
      <c r="B61" s="42">
        <f>SUM(B59:B60)</f>
        <v>8390173.78132</v>
      </c>
      <c r="D61" s="42">
        <f>SUM(D59:D60)</f>
        <v>25636893</v>
      </c>
      <c r="E61" s="58"/>
      <c r="F61" s="42">
        <f>SUM(F59:F60)</f>
        <v>20141653</v>
      </c>
      <c r="H61" s="42">
        <f>SUM(H59:H60)</f>
        <v>7170111</v>
      </c>
      <c r="J61" s="42">
        <f>SUM(J59:J60)</f>
        <v>20465000</v>
      </c>
      <c r="M61" s="30"/>
    </row>
    <row r="62" spans="1:2" ht="16.5">
      <c r="A62" s="3"/>
      <c r="B62" s="30"/>
    </row>
    <row r="63" spans="1:11" ht="17.25" thickBot="1">
      <c r="A63" s="3"/>
      <c r="B63" s="61">
        <f>B56+B61</f>
        <v>198971571.2657355</v>
      </c>
      <c r="C63" s="3"/>
      <c r="D63" s="62">
        <f>D56+D61</f>
        <v>207163341</v>
      </c>
      <c r="E63" s="63"/>
      <c r="F63" s="62">
        <f>F56+F61</f>
        <v>202536747.45000002</v>
      </c>
      <c r="G63" s="3"/>
      <c r="H63" s="62">
        <f>H56+H61</f>
        <v>151855570</v>
      </c>
      <c r="J63" s="62">
        <f>J56+J61</f>
        <v>183465104.99</v>
      </c>
      <c r="K63" s="64">
        <f>SUM(K56:K60)</f>
        <v>137515000</v>
      </c>
    </row>
    <row r="64" spans="2:11" ht="17.25" thickTop="1">
      <c r="B64" s="46"/>
      <c r="C64" s="3"/>
      <c r="D64" s="3"/>
      <c r="E64" s="3"/>
      <c r="F64" s="3"/>
      <c r="G64" s="3"/>
      <c r="H64" s="3"/>
      <c r="I64" s="3"/>
      <c r="K64" s="3" t="e">
        <f>#REF!-K63</f>
        <v>#REF!</v>
      </c>
    </row>
    <row r="65" spans="1:17" ht="16.5">
      <c r="A65" s="2" t="s">
        <v>54</v>
      </c>
      <c r="B65" s="65">
        <f>(B53-B12-B11)/B50</f>
        <v>1.6977657061352684</v>
      </c>
      <c r="C65" s="65"/>
      <c r="D65" s="65">
        <f>(D53-D11-D12)/D50</f>
        <v>1.7138993563534226</v>
      </c>
      <c r="E65" s="65"/>
      <c r="F65" s="65">
        <f>(F53-F11-F12)/F50</f>
        <v>1.6948438769582126</v>
      </c>
      <c r="G65" s="65"/>
      <c r="H65" s="65">
        <f>(H56-H12)/H50</f>
        <v>1.7559087625</v>
      </c>
      <c r="I65" s="65"/>
      <c r="J65" s="65">
        <f>(J56-J12)/100000000</f>
        <v>1.5672500399</v>
      </c>
      <c r="K65" s="65">
        <f>(K56-K12)/80000000</f>
        <v>1.7559</v>
      </c>
      <c r="O65" s="30"/>
      <c r="Q65" s="30"/>
    </row>
    <row r="66" spans="1:17" ht="16.5">
      <c r="A66" s="2" t="s">
        <v>160</v>
      </c>
      <c r="B66" s="46">
        <f>+B56/B50</f>
        <v>1.9056558054123058</v>
      </c>
      <c r="D66" s="46"/>
      <c r="E66" s="46"/>
      <c r="F66" s="46">
        <f>+F56/F50</f>
        <v>1.8237995691357618</v>
      </c>
      <c r="O66" s="30"/>
      <c r="Q66" s="30"/>
    </row>
    <row r="67" ht="16.5">
      <c r="B67" s="66"/>
    </row>
    <row r="68" spans="2:6" ht="16.5">
      <c r="B68" s="29"/>
      <c r="F68" s="29"/>
    </row>
    <row r="69" ht="16.5">
      <c r="B69" s="66"/>
    </row>
    <row r="70" spans="2:13" ht="16.5">
      <c r="B70" s="67"/>
      <c r="D70" s="30"/>
      <c r="E70" s="30"/>
      <c r="F70" s="30"/>
      <c r="M70" s="30"/>
    </row>
    <row r="71" spans="2:6" ht="16.5">
      <c r="B71" s="4"/>
      <c r="D71" s="4"/>
      <c r="E71" s="4"/>
      <c r="F71" s="4"/>
    </row>
    <row r="72" spans="4:6" ht="16.5">
      <c r="D72" s="4"/>
      <c r="E72" s="4"/>
      <c r="F72" s="4"/>
    </row>
    <row r="75" ht="16.5">
      <c r="B75" s="53"/>
    </row>
    <row r="76" ht="16.5">
      <c r="B76" s="53"/>
    </row>
    <row r="77" ht="16.5">
      <c r="B77" s="53"/>
    </row>
  </sheetData>
  <printOptions horizontalCentered="1"/>
  <pageMargins left="0.58" right="0.75" top="0.56" bottom="1" header="0.34" footer="0.54"/>
  <pageSetup fitToHeight="1" fitToWidth="1" horizontalDpi="300" verticalDpi="300" orientation="portrait" paperSize="9" scale="87" r:id="rId1"/>
  <headerFooter alignWithMargins="0">
    <oddHeader>&amp;R&amp;"Arial,Bold"&amp;10Appendix 1B</oddHeader>
    <oddFooter>&amp;C&amp;"Book Antiqua,Bold Italic"&amp;10The Condensed Consolidated Balance Sheets should be read in conjunction with the  Audited Accounts for the year ended 31/12/2004. The document forms part of  unaudited quarterly announcement for quarter ended 31/12/2005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56"/>
  <sheetViews>
    <sheetView zoomScale="75" zoomScaleNormal="75" workbookViewId="0" topLeftCell="A1">
      <pane xSplit="1" ySplit="6" topLeftCell="B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6" sqref="C46"/>
    </sheetView>
  </sheetViews>
  <sheetFormatPr defaultColWidth="9.00390625" defaultRowHeight="16.5"/>
  <cols>
    <col min="1" max="1" width="45.00390625" style="69" customWidth="1"/>
    <col min="2" max="2" width="16.75390625" style="69" customWidth="1"/>
    <col min="3" max="3" width="2.50390625" style="69" customWidth="1"/>
    <col min="4" max="4" width="15.125" style="69" bestFit="1" customWidth="1"/>
    <col min="5" max="5" width="2.50390625" style="69" hidden="1" customWidth="1"/>
    <col min="6" max="6" width="15.625" style="69" hidden="1" customWidth="1"/>
    <col min="7" max="7" width="2.50390625" style="69" hidden="1" customWidth="1"/>
    <col min="8" max="8" width="15.875" style="69" hidden="1" customWidth="1"/>
    <col min="9" max="9" width="2.50390625" style="69" customWidth="1"/>
    <col min="10" max="10" width="14.625" style="69" customWidth="1"/>
    <col min="11" max="11" width="3.125" style="69" customWidth="1"/>
    <col min="12" max="12" width="15.375" style="70" customWidth="1"/>
    <col min="13" max="13" width="1.625" style="69" customWidth="1"/>
    <col min="14" max="16384" width="9.00390625" style="69" customWidth="1"/>
  </cols>
  <sheetData>
    <row r="1" spans="1:9" ht="15.7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71" t="s">
        <v>55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68" t="s">
        <v>56</v>
      </c>
      <c r="B3" s="71"/>
      <c r="C3" s="71"/>
      <c r="D3" s="71"/>
      <c r="E3" s="71"/>
      <c r="F3" s="71"/>
      <c r="G3" s="71"/>
      <c r="H3" s="71"/>
      <c r="I3" s="71"/>
    </row>
    <row r="4" spans="1:12" ht="15.75">
      <c r="A4" s="70"/>
      <c r="B4" s="70"/>
      <c r="C4" s="70"/>
      <c r="D4" s="72"/>
      <c r="E4" s="70"/>
      <c r="F4" s="73" t="s">
        <v>57</v>
      </c>
      <c r="G4" s="73"/>
      <c r="H4" s="73"/>
      <c r="I4" s="70"/>
      <c r="L4" s="74"/>
    </row>
    <row r="5" spans="1:13" ht="15.75">
      <c r="A5" s="76"/>
      <c r="B5" s="77">
        <v>2005</v>
      </c>
      <c r="C5" s="78"/>
      <c r="D5" s="77">
        <v>2004</v>
      </c>
      <c r="E5" s="78"/>
      <c r="F5" s="79">
        <v>2005</v>
      </c>
      <c r="G5" s="80"/>
      <c r="H5" s="79">
        <v>2004</v>
      </c>
      <c r="I5" s="78"/>
      <c r="J5" s="77">
        <v>2005</v>
      </c>
      <c r="K5" s="78"/>
      <c r="L5" s="77">
        <v>2004</v>
      </c>
      <c r="M5" s="81"/>
    </row>
    <row r="6" spans="1:13" ht="57" customHeight="1">
      <c r="A6" s="83"/>
      <c r="B6" s="84" t="s">
        <v>58</v>
      </c>
      <c r="C6" s="85"/>
      <c r="D6" s="84" t="s">
        <v>59</v>
      </c>
      <c r="E6" s="85"/>
      <c r="F6" s="84" t="s">
        <v>60</v>
      </c>
      <c r="G6" s="85"/>
      <c r="H6" s="84" t="s">
        <v>60</v>
      </c>
      <c r="I6" s="85"/>
      <c r="J6" s="86" t="s">
        <v>61</v>
      </c>
      <c r="K6" s="87"/>
      <c r="L6" s="86" t="s">
        <v>61</v>
      </c>
      <c r="M6" s="87"/>
    </row>
    <row r="7" spans="1:13" ht="15.75">
      <c r="A7" s="83"/>
      <c r="B7" s="82" t="s">
        <v>9</v>
      </c>
      <c r="C7" s="88"/>
      <c r="D7" s="88" t="s">
        <v>9</v>
      </c>
      <c r="E7" s="88"/>
      <c r="F7" s="88" t="s">
        <v>9</v>
      </c>
      <c r="G7" s="88"/>
      <c r="H7" s="88" t="s">
        <v>9</v>
      </c>
      <c r="I7" s="88"/>
      <c r="J7" s="82" t="s">
        <v>9</v>
      </c>
      <c r="K7" s="89"/>
      <c r="L7" s="90" t="s">
        <v>9</v>
      </c>
      <c r="M7" s="89"/>
    </row>
    <row r="8" spans="1:9" ht="15.75">
      <c r="A8" s="83"/>
      <c r="B8" s="83"/>
      <c r="C8" s="83"/>
      <c r="D8" s="83"/>
      <c r="E8" s="83"/>
      <c r="F8" s="83"/>
      <c r="G8" s="83"/>
      <c r="H8" s="83"/>
      <c r="I8" s="83"/>
    </row>
    <row r="9" spans="1:13" ht="15.75">
      <c r="A9" s="91" t="s">
        <v>62</v>
      </c>
      <c r="B9" s="92">
        <f>+J9-F9</f>
        <v>84151921.448127</v>
      </c>
      <c r="C9" s="83"/>
      <c r="D9" s="83">
        <f>L9-H9</f>
        <v>116557685</v>
      </c>
      <c r="E9" s="83"/>
      <c r="F9" s="83">
        <v>210553479.561873</v>
      </c>
      <c r="G9" s="83"/>
      <c r="H9" s="83">
        <v>195313372</v>
      </c>
      <c r="I9" s="83"/>
      <c r="J9" s="83">
        <f>'[1]YSt(Sum)'!X10</f>
        <v>294705401.01</v>
      </c>
      <c r="K9" s="93"/>
      <c r="L9" s="83">
        <v>311871057</v>
      </c>
      <c r="M9" s="93"/>
    </row>
    <row r="10" spans="1:12" ht="15.75">
      <c r="A10" s="91" t="s">
        <v>63</v>
      </c>
      <c r="B10" s="92">
        <f>+J10-F10</f>
        <v>-30578.490000000005</v>
      </c>
      <c r="C10" s="83"/>
      <c r="D10" s="83">
        <f>L10-H10</f>
        <v>1859</v>
      </c>
      <c r="E10" s="83"/>
      <c r="F10" s="83">
        <v>110141.55</v>
      </c>
      <c r="G10" s="83"/>
      <c r="H10" s="83">
        <v>103300</v>
      </c>
      <c r="I10" s="83"/>
      <c r="J10" s="83">
        <f>'[1]YSt(Sum)'!X13</f>
        <v>79563.06</v>
      </c>
      <c r="L10" s="83">
        <f>12087+93072</f>
        <v>105159</v>
      </c>
    </row>
    <row r="11" spans="1:12" ht="15.75">
      <c r="A11" s="91" t="s">
        <v>64</v>
      </c>
      <c r="B11" s="95">
        <f>SUM(B9:B10)</f>
        <v>84121342.958127</v>
      </c>
      <c r="C11" s="83"/>
      <c r="D11" s="95">
        <f>SUM(D9:D10)</f>
        <v>116559544</v>
      </c>
      <c r="E11" s="83"/>
      <c r="F11" s="95">
        <v>210663621.111873</v>
      </c>
      <c r="G11" s="83"/>
      <c r="H11" s="95">
        <v>195416672</v>
      </c>
      <c r="I11" s="83"/>
      <c r="J11" s="96">
        <f>SUM(J9:J10)</f>
        <v>294784964.07</v>
      </c>
      <c r="L11" s="96">
        <f>SUM(L9:L10)</f>
        <v>311976216</v>
      </c>
    </row>
    <row r="12" spans="1:12" ht="15.75">
      <c r="A12" s="91"/>
      <c r="C12" s="83"/>
      <c r="D12" s="83"/>
      <c r="E12" s="83"/>
      <c r="F12" s="83"/>
      <c r="G12" s="83"/>
      <c r="H12" s="83"/>
      <c r="I12" s="83"/>
      <c r="J12" s="83"/>
      <c r="L12" s="97"/>
    </row>
    <row r="13" spans="1:12" ht="15.75">
      <c r="A13" s="91" t="s">
        <v>65</v>
      </c>
      <c r="B13" s="92">
        <f aca="true" t="shared" si="0" ref="B13:B21">+J13-F13</f>
        <v>-15114782.197502047</v>
      </c>
      <c r="C13" s="83"/>
      <c r="D13" s="83">
        <f aca="true" t="shared" si="1" ref="D13:D21">L13-H13</f>
        <v>-13763966</v>
      </c>
      <c r="E13" s="83"/>
      <c r="F13" s="83">
        <v>-37199328.31249796</v>
      </c>
      <c r="G13" s="83"/>
      <c r="H13" s="83">
        <v>-37922382</v>
      </c>
      <c r="I13" s="83"/>
      <c r="J13" s="98">
        <f>-('[1]YSt(D)'!N31+'[1]YSt(D)'!N92)+'[1]YSt(D)'!N83</f>
        <v>-52314110.510000005</v>
      </c>
      <c r="L13" s="97">
        <v>-51686348</v>
      </c>
    </row>
    <row r="14" spans="1:12" ht="15.75">
      <c r="A14" s="91" t="s">
        <v>66</v>
      </c>
      <c r="B14" s="92">
        <f t="shared" si="0"/>
        <v>-7735610.607499994</v>
      </c>
      <c r="C14" s="83"/>
      <c r="D14" s="83">
        <f t="shared" si="1"/>
        <v>-50264837</v>
      </c>
      <c r="E14" s="83"/>
      <c r="F14" s="83">
        <v>-23375853.352500003</v>
      </c>
      <c r="G14" s="83"/>
      <c r="H14" s="83">
        <v>-33528522</v>
      </c>
      <c r="I14" s="83"/>
      <c r="J14" s="98">
        <f>-'[1]YSt(D)'!N35</f>
        <v>-31111463.959999997</v>
      </c>
      <c r="L14" s="97">
        <v>-83793359</v>
      </c>
    </row>
    <row r="15" spans="1:12" ht="15.75">
      <c r="A15" s="91" t="s">
        <v>67</v>
      </c>
      <c r="B15" s="92">
        <f t="shared" si="0"/>
        <v>-11877558</v>
      </c>
      <c r="C15" s="83"/>
      <c r="D15" s="83">
        <f t="shared" si="1"/>
        <v>-11500261</v>
      </c>
      <c r="E15" s="83"/>
      <c r="F15" s="83">
        <v>-33410421.29</v>
      </c>
      <c r="G15" s="83"/>
      <c r="H15" s="83">
        <v>-32140496</v>
      </c>
      <c r="I15" s="83"/>
      <c r="J15" s="98">
        <f>-'[1]YSt(D)'!N37</f>
        <v>-45287979.29</v>
      </c>
      <c r="L15" s="97">
        <v>-43640757</v>
      </c>
    </row>
    <row r="16" spans="1:12" ht="15.75">
      <c r="A16" s="91" t="s">
        <v>68</v>
      </c>
      <c r="B16" s="92">
        <f t="shared" si="0"/>
        <v>-2249923.0199999996</v>
      </c>
      <c r="C16" s="83"/>
      <c r="D16" s="83">
        <f t="shared" si="1"/>
        <v>-1714548</v>
      </c>
      <c r="E16" s="83"/>
      <c r="F16" s="83">
        <v>-6457501.24</v>
      </c>
      <c r="G16" s="83"/>
      <c r="H16" s="83">
        <v>-3554725</v>
      </c>
      <c r="I16" s="83"/>
      <c r="J16" s="98">
        <f>-'[1]YSt(D)'!N54</f>
        <v>-8707424.26</v>
      </c>
      <c r="L16" s="99">
        <v>-5269273</v>
      </c>
    </row>
    <row r="17" spans="1:12" ht="15.75">
      <c r="A17" s="91" t="s">
        <v>69</v>
      </c>
      <c r="B17" s="92">
        <f t="shared" si="0"/>
        <v>0</v>
      </c>
      <c r="C17" s="83"/>
      <c r="D17" s="83">
        <f t="shared" si="1"/>
        <v>-2299068</v>
      </c>
      <c r="E17" s="83"/>
      <c r="F17" s="83">
        <v>0</v>
      </c>
      <c r="G17" s="83"/>
      <c r="H17" s="83">
        <v>-3763678</v>
      </c>
      <c r="I17" s="83"/>
      <c r="J17" s="98">
        <v>0</v>
      </c>
      <c r="L17" s="99">
        <v>-6062746</v>
      </c>
    </row>
    <row r="18" spans="1:12" ht="15.75">
      <c r="A18" s="91" t="s">
        <v>70</v>
      </c>
      <c r="B18" s="92">
        <f t="shared" si="0"/>
        <v>-4978755.708000001</v>
      </c>
      <c r="C18" s="83"/>
      <c r="D18" s="83">
        <f t="shared" si="1"/>
        <v>-5101670</v>
      </c>
      <c r="E18" s="83"/>
      <c r="F18" s="83">
        <v>-15176154.325</v>
      </c>
      <c r="G18" s="83"/>
      <c r="H18" s="83">
        <v>-16039162</v>
      </c>
      <c r="I18" s="83"/>
      <c r="J18" s="98">
        <f>-'[1]YSt(D)'!N45-'[1]YSt(D)'!N138</f>
        <v>-20154910.033</v>
      </c>
      <c r="L18" s="97">
        <v>-21140832</v>
      </c>
    </row>
    <row r="19" spans="1:12" ht="15.75">
      <c r="A19" s="91" t="s">
        <v>71</v>
      </c>
      <c r="B19" s="92">
        <f t="shared" si="0"/>
        <v>0</v>
      </c>
      <c r="C19" s="83"/>
      <c r="D19" s="83">
        <f t="shared" si="1"/>
        <v>-345290</v>
      </c>
      <c r="E19" s="83"/>
      <c r="F19" s="83">
        <v>0</v>
      </c>
      <c r="G19" s="83"/>
      <c r="H19" s="83">
        <v>-1054764</v>
      </c>
      <c r="I19" s="83"/>
      <c r="J19" s="98">
        <v>0</v>
      </c>
      <c r="L19" s="97">
        <v>-1400054</v>
      </c>
    </row>
    <row r="20" spans="1:12" ht="15.75">
      <c r="A20" s="91" t="s">
        <v>72</v>
      </c>
      <c r="B20" s="92">
        <f t="shared" si="0"/>
        <v>-6777347.809999999</v>
      </c>
      <c r="C20" s="83"/>
      <c r="D20" s="83">
        <f t="shared" si="1"/>
        <v>-10781633</v>
      </c>
      <c r="E20" s="83"/>
      <c r="F20" s="83">
        <v>-20753061.05</v>
      </c>
      <c r="G20" s="83"/>
      <c r="H20" s="70">
        <v>-3473064</v>
      </c>
      <c r="I20" s="83"/>
      <c r="J20" s="98">
        <f>-'[1]YSt(D)'!N52</f>
        <v>-27530408.86</v>
      </c>
      <c r="L20" s="100">
        <v>-14254697</v>
      </c>
    </row>
    <row r="21" spans="1:12" ht="15.75">
      <c r="A21" s="91" t="s">
        <v>73</v>
      </c>
      <c r="B21" s="92">
        <f t="shared" si="0"/>
        <v>-33929046.037000015</v>
      </c>
      <c r="C21" s="83"/>
      <c r="D21" s="83">
        <f t="shared" si="1"/>
        <v>-19794495</v>
      </c>
      <c r="E21" s="83"/>
      <c r="F21" s="83">
        <v>-54986299.29300001</v>
      </c>
      <c r="G21" s="83"/>
      <c r="H21" s="83">
        <v>-45270487</v>
      </c>
      <c r="I21" s="83"/>
      <c r="J21" s="101">
        <f>'[1]YSt(Sum)'!X11+'[1]YSt(Sum)'!X17+'[1]YSt(Sum)'!X18+'[1]YSt(Sum)'!X19+'[1]YSt(Sum)'!X20-J19-J18-J15-J14-J13-J16-J20</f>
        <v>-88915345.33000003</v>
      </c>
      <c r="L21" s="70">
        <f>-79226607-L20-93072</f>
        <v>-65064982</v>
      </c>
    </row>
    <row r="22" spans="1:12" ht="15.75">
      <c r="A22" s="91" t="s">
        <v>74</v>
      </c>
      <c r="B22" s="96">
        <f>SUM(B13:B21)</f>
        <v>-82663023.38000207</v>
      </c>
      <c r="C22" s="83"/>
      <c r="D22" s="96">
        <f>SUM(D13:D21)</f>
        <v>-115565768</v>
      </c>
      <c r="E22" s="83"/>
      <c r="F22" s="96">
        <v>-191358618.86299798</v>
      </c>
      <c r="G22" s="83"/>
      <c r="H22" s="96">
        <v>-176747280</v>
      </c>
      <c r="I22" s="83"/>
      <c r="J22" s="96">
        <f>SUM(J13:J21)</f>
        <v>-274021642.24300003</v>
      </c>
      <c r="L22" s="96">
        <f>SUM(L13:L21)</f>
        <v>-292313048</v>
      </c>
    </row>
    <row r="23" spans="1:12" ht="15.75">
      <c r="A23" s="91"/>
      <c r="C23" s="83"/>
      <c r="D23" s="83"/>
      <c r="E23" s="83"/>
      <c r="F23" s="83"/>
      <c r="G23" s="83"/>
      <c r="H23" s="83"/>
      <c r="I23" s="83"/>
      <c r="J23" s="76"/>
      <c r="L23" s="102"/>
    </row>
    <row r="24" spans="1:12" ht="15.75">
      <c r="A24" s="91" t="s">
        <v>75</v>
      </c>
      <c r="B24" s="92">
        <f>+J24-F24</f>
        <v>1458319.5781249404</v>
      </c>
      <c r="C24" s="83"/>
      <c r="D24" s="83">
        <f>D11+D22</f>
        <v>993776</v>
      </c>
      <c r="E24" s="83"/>
      <c r="F24" s="83">
        <v>19305002.248875022</v>
      </c>
      <c r="G24" s="83"/>
      <c r="H24" s="83">
        <v>18669392</v>
      </c>
      <c r="I24" s="83"/>
      <c r="J24" s="70">
        <f>J11+J22</f>
        <v>20763321.826999962</v>
      </c>
      <c r="L24" s="70">
        <f>L11+L22</f>
        <v>19663168</v>
      </c>
    </row>
    <row r="25" spans="1:12" ht="15.75">
      <c r="A25" s="91" t="s">
        <v>76</v>
      </c>
      <c r="B25" s="92">
        <f>+J25-F25</f>
        <v>-940952.9600000002</v>
      </c>
      <c r="C25" s="83"/>
      <c r="D25" s="83">
        <f>L25-H25</f>
        <v>-549778</v>
      </c>
      <c r="E25" s="83"/>
      <c r="F25" s="83">
        <v>-1730306.4301369863</v>
      </c>
      <c r="G25" s="83"/>
      <c r="H25" s="83">
        <v>-1123169</v>
      </c>
      <c r="I25" s="83"/>
      <c r="J25" s="83">
        <f>'[1]YSt(Sum)'!X22</f>
        <v>-2671259.3901369865</v>
      </c>
      <c r="L25" s="97">
        <v>-1672947</v>
      </c>
    </row>
    <row r="26" spans="1:13" ht="15.75">
      <c r="A26" s="91" t="s">
        <v>77</v>
      </c>
      <c r="B26" s="92">
        <f>+J26-F26</f>
        <v>-26836</v>
      </c>
      <c r="C26" s="83"/>
      <c r="D26" s="83">
        <f>L26-H26</f>
        <v>-70642</v>
      </c>
      <c r="E26" s="83"/>
      <c r="F26" s="83">
        <v>-80250</v>
      </c>
      <c r="G26" s="83"/>
      <c r="H26" s="83">
        <v>-33902</v>
      </c>
      <c r="I26" s="83"/>
      <c r="J26" s="83">
        <f>'[1]YSt(Sum)'!X24</f>
        <v>-107086</v>
      </c>
      <c r="K26" s="93"/>
      <c r="L26" s="103">
        <v>-104544</v>
      </c>
      <c r="M26" s="93"/>
    </row>
    <row r="27" spans="1:12" ht="15.75">
      <c r="A27" s="69" t="s">
        <v>78</v>
      </c>
      <c r="B27" s="104">
        <f>+J27-F27</f>
        <v>785370.1110473978</v>
      </c>
      <c r="D27" s="104">
        <f>L27-H27</f>
        <v>798329</v>
      </c>
      <c r="F27" s="101">
        <v>1586489.656</v>
      </c>
      <c r="H27" s="101">
        <v>2038273</v>
      </c>
      <c r="J27" s="101">
        <f>'[1]YSt(Sum)'!X14</f>
        <v>2371859.767047398</v>
      </c>
      <c r="L27" s="105">
        <v>2836602</v>
      </c>
    </row>
    <row r="28" spans="1:12" ht="15.75">
      <c r="A28" s="91" t="s">
        <v>79</v>
      </c>
      <c r="B28" s="92">
        <f>SUM(B24:B27)</f>
        <v>1275900.729172338</v>
      </c>
      <c r="C28" s="83"/>
      <c r="D28" s="92">
        <f>SUM(D24:D27)</f>
        <v>1171685</v>
      </c>
      <c r="E28" s="83"/>
      <c r="F28" s="92">
        <v>19080935.474738035</v>
      </c>
      <c r="G28" s="83"/>
      <c r="H28" s="92">
        <v>19550594</v>
      </c>
      <c r="I28" s="83"/>
      <c r="J28" s="92">
        <f>SUM(J24:J27)</f>
        <v>20356836.203910373</v>
      </c>
      <c r="L28" s="92">
        <f>SUM(L24:L27)</f>
        <v>20722279</v>
      </c>
    </row>
    <row r="29" spans="1:12" ht="15.75">
      <c r="A29" s="91" t="s">
        <v>39</v>
      </c>
      <c r="B29" s="104">
        <f>+J29-F29</f>
        <v>1010655.8629711624</v>
      </c>
      <c r="C29" s="83"/>
      <c r="D29" s="101">
        <f>L29-H29</f>
        <v>-1003302</v>
      </c>
      <c r="E29" s="83"/>
      <c r="F29" s="101">
        <v>-5571686.412466072</v>
      </c>
      <c r="G29" s="83"/>
      <c r="H29" s="101">
        <v>-5871748</v>
      </c>
      <c r="I29" s="83"/>
      <c r="J29" s="101">
        <f>'[1]YSt(Sum)'!X26</f>
        <v>-4561030.549494909</v>
      </c>
      <c r="L29" s="106">
        <v>-6875050</v>
      </c>
    </row>
    <row r="30" spans="1:12" ht="15.75">
      <c r="A30" s="107" t="s">
        <v>80</v>
      </c>
      <c r="B30" s="92">
        <f>SUM(B28:B29)</f>
        <v>2286556.5921435</v>
      </c>
      <c r="C30" s="70"/>
      <c r="D30" s="92">
        <f>SUM(D28:D29)</f>
        <v>168383</v>
      </c>
      <c r="E30" s="70"/>
      <c r="F30" s="92">
        <v>13509249.062271964</v>
      </c>
      <c r="G30" s="70"/>
      <c r="H30" s="92">
        <v>13678846</v>
      </c>
      <c r="I30" s="70"/>
      <c r="J30" s="94">
        <f>SUM(J28:J29)</f>
        <v>15795805.654415464</v>
      </c>
      <c r="L30" s="94">
        <f>SUM(L28:L29)</f>
        <v>13847229</v>
      </c>
    </row>
    <row r="31" spans="1:12" ht="15.75">
      <c r="A31" s="107" t="s">
        <v>81</v>
      </c>
      <c r="B31" s="92">
        <f>+J31-F31</f>
        <v>-477807.9364770858</v>
      </c>
      <c r="C31" s="70"/>
      <c r="D31" s="70">
        <f>L31-H31</f>
        <v>-438024.6000000001</v>
      </c>
      <c r="E31" s="70"/>
      <c r="F31" s="83">
        <v>-912288.848050619</v>
      </c>
      <c r="G31" s="70"/>
      <c r="H31" s="70">
        <v>-1180837.4</v>
      </c>
      <c r="I31" s="70"/>
      <c r="J31" s="83">
        <f>'[1]YSt(Sum)'!X29</f>
        <v>-1390096.7845277048</v>
      </c>
      <c r="L31" s="103">
        <v>-1618862</v>
      </c>
    </row>
    <row r="32" spans="1:12" ht="16.5" thickBot="1">
      <c r="A32" s="107" t="s">
        <v>82</v>
      </c>
      <c r="B32" s="108">
        <f>SUM(B30:B31)</f>
        <v>1808748.6556664144</v>
      </c>
      <c r="C32" s="70"/>
      <c r="D32" s="108">
        <f>SUM(D30:D31)</f>
        <v>-269641.6000000001</v>
      </c>
      <c r="E32" s="70"/>
      <c r="F32" s="108">
        <v>12596960.214221345</v>
      </c>
      <c r="G32" s="70"/>
      <c r="H32" s="108">
        <v>12498008.6</v>
      </c>
      <c r="I32" s="70"/>
      <c r="J32" s="109">
        <f>SUM(J30:J31)</f>
        <v>14405708.86988776</v>
      </c>
      <c r="L32" s="109">
        <f>SUM(L30:L31)</f>
        <v>12228367</v>
      </c>
    </row>
    <row r="33" spans="1:12" ht="16.5" thickTop="1">
      <c r="A33" s="110"/>
      <c r="D33" s="92"/>
      <c r="J33" s="111"/>
      <c r="L33" s="112"/>
    </row>
    <row r="34" spans="1:12" ht="24.75" customHeight="1">
      <c r="A34" s="110" t="s">
        <v>83</v>
      </c>
      <c r="B34" s="94">
        <f>J34</f>
        <v>100008300</v>
      </c>
      <c r="D34" s="70">
        <v>100008300</v>
      </c>
      <c r="F34" s="94" t="e">
        <f>#REF!</f>
        <v>#REF!</v>
      </c>
      <c r="H34" s="70">
        <v>100008300</v>
      </c>
      <c r="J34" s="94">
        <f>'[1]BlnSht'!B50</f>
        <v>100008300</v>
      </c>
      <c r="L34" s="94">
        <f>'[1]BlnSht'!D50</f>
        <v>100008300</v>
      </c>
    </row>
    <row r="35" spans="1:13" ht="15.75">
      <c r="A35" s="110" t="s">
        <v>84</v>
      </c>
      <c r="B35" s="113">
        <f>B32/B34*100</f>
        <v>1.8085985419874293</v>
      </c>
      <c r="D35" s="113">
        <f>D32/D34*100</f>
        <v>-0.2696192216046069</v>
      </c>
      <c r="F35" s="113" t="e">
        <f>F32/F34</f>
        <v>#REF!</v>
      </c>
      <c r="H35" s="113">
        <f>H32/H34</f>
        <v>0.12496971351377835</v>
      </c>
      <c r="J35" s="113">
        <f>J32/J34*100</f>
        <v>14.404513295284252</v>
      </c>
      <c r="K35" s="113"/>
      <c r="L35" s="113">
        <f>L32/L34*100</f>
        <v>12.22735212977323</v>
      </c>
      <c r="M35" s="113"/>
    </row>
    <row r="37" spans="1:6" ht="15.75">
      <c r="A37" s="75"/>
      <c r="B37" s="92"/>
      <c r="D37" s="92"/>
      <c r="F37" s="92"/>
    </row>
    <row r="38" spans="1:13" ht="18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2:10" ht="15.75">
      <c r="B39" s="114"/>
      <c r="D39" s="92"/>
      <c r="J39" s="70"/>
    </row>
    <row r="40" ht="15.75" hidden="1"/>
    <row r="41" spans="1:12" ht="16.5">
      <c r="A41" s="2"/>
      <c r="B41" s="3"/>
      <c r="L41" s="94"/>
    </row>
    <row r="42" spans="1:12" ht="16.5">
      <c r="A42" s="2"/>
      <c r="B42" s="3"/>
      <c r="L42" s="115"/>
    </row>
    <row r="43" spans="1:12" ht="15.75">
      <c r="A43" s="75"/>
      <c r="L43" s="69"/>
    </row>
    <row r="56" ht="16.5">
      <c r="A56" s="2"/>
    </row>
  </sheetData>
  <mergeCells count="1">
    <mergeCell ref="A38:M38"/>
  </mergeCells>
  <printOptions horizontalCentered="1"/>
  <pageMargins left="0.45" right="0.28" top="0.74" bottom="1" header="0.61" footer="0.5"/>
  <pageSetup fitToHeight="1" fitToWidth="1" horizontalDpi="300" verticalDpi="300" orientation="portrait" paperSize="9" scale="84" r:id="rId1"/>
  <headerFooter alignWithMargins="0">
    <oddHeader>&amp;R&amp;"Arial,Bold"&amp;10Appendix 1C</oddHeader>
    <oddFooter>&amp;C&amp;"Book Antiqua,Bold Italic"&amp;10The Condensed Consolidated Income Statements should be read in conjunction with the Audited Accounts for the year ended 31/12/2004. The document forms part of quarterly announcement for quarter ended 31/12/2005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53"/>
  <sheetViews>
    <sheetView zoomScale="75" zoomScaleNormal="75" workbookViewId="0" topLeftCell="A1">
      <selection activeCell="H19" sqref="H18:H19"/>
    </sheetView>
  </sheetViews>
  <sheetFormatPr defaultColWidth="9.00390625" defaultRowHeight="16.5"/>
  <cols>
    <col min="1" max="1" width="20.875" style="117" customWidth="1"/>
    <col min="2" max="2" width="6.125" style="117" customWidth="1"/>
    <col min="3" max="3" width="14.125" style="118" bestFit="1" customWidth="1"/>
    <col min="4" max="4" width="13.375" style="118" customWidth="1"/>
    <col min="5" max="5" width="14.375" style="118" customWidth="1"/>
    <col min="6" max="6" width="13.375" style="118" customWidth="1"/>
    <col min="7" max="16384" width="9.00390625" style="117" customWidth="1"/>
  </cols>
  <sheetData>
    <row r="2" ht="16.5">
      <c r="A2" s="116" t="s">
        <v>0</v>
      </c>
    </row>
    <row r="3" ht="16.5">
      <c r="A3" s="116" t="s">
        <v>85</v>
      </c>
    </row>
    <row r="4" ht="16.5">
      <c r="A4" s="116" t="str">
        <f>'[1]YSt'!A3</f>
        <v>FOR THE YEAR ENDED 31 DECEMBER 2005</v>
      </c>
    </row>
    <row r="6" spans="3:6" s="119" customFormat="1" ht="31.5">
      <c r="C6" s="120"/>
      <c r="D6" s="121" t="s">
        <v>86</v>
      </c>
      <c r="E6" s="121" t="s">
        <v>87</v>
      </c>
      <c r="F6" s="121"/>
    </row>
    <row r="7" spans="1:6" s="119" customFormat="1" ht="42.75" customHeight="1">
      <c r="A7" s="119" t="s">
        <v>88</v>
      </c>
      <c r="C7" s="122" t="s">
        <v>43</v>
      </c>
      <c r="D7" s="122" t="s">
        <v>89</v>
      </c>
      <c r="E7" s="122" t="s">
        <v>90</v>
      </c>
      <c r="F7" s="122" t="s">
        <v>91</v>
      </c>
    </row>
    <row r="8" spans="3:6" s="119" customFormat="1" ht="15" customHeight="1">
      <c r="C8" s="123"/>
      <c r="D8" s="123"/>
      <c r="E8" s="123"/>
      <c r="F8" s="123"/>
    </row>
    <row r="9" spans="1:6" ht="15.75">
      <c r="A9" s="117" t="s">
        <v>92</v>
      </c>
      <c r="C9" s="118">
        <f>'[1]StEq(D)'!Y11</f>
        <v>100008300</v>
      </c>
      <c r="D9" s="118">
        <f>'[1]StEq(D)'!Y32</f>
        <v>16516683</v>
      </c>
      <c r="E9" s="118">
        <f>'[1]StEq(D)'!Y37</f>
        <v>62885700.11</v>
      </c>
      <c r="F9" s="118">
        <f>SUM(C9:E9)</f>
        <v>179410683.11</v>
      </c>
    </row>
    <row r="10" spans="1:6" ht="15.75">
      <c r="A10" s="117" t="s">
        <v>93</v>
      </c>
      <c r="C10" s="118">
        <f>'[1]StEq(D)'!Y12</f>
        <v>0</v>
      </c>
      <c r="D10" s="118">
        <f>'[1]StEq(D)'!Y31</f>
        <v>0</v>
      </c>
      <c r="E10" s="118">
        <v>0</v>
      </c>
      <c r="F10" s="118">
        <f>SUM(C10:E10)</f>
        <v>0</v>
      </c>
    </row>
    <row r="11" spans="1:6" ht="15.75">
      <c r="A11" s="117" t="s">
        <v>94</v>
      </c>
      <c r="C11" s="118">
        <v>0</v>
      </c>
      <c r="D11" s="118">
        <v>0</v>
      </c>
      <c r="E11" s="118">
        <f>'[1]StEq(D)'!Y38</f>
        <v>14405708.869887786</v>
      </c>
      <c r="F11" s="118">
        <f>SUM(C11:E11)</f>
        <v>14405708.869887786</v>
      </c>
    </row>
    <row r="12" spans="1:6" ht="15.75">
      <c r="A12" s="117" t="s">
        <v>95</v>
      </c>
      <c r="C12" s="118">
        <v>0</v>
      </c>
      <c r="D12" s="118">
        <v>0</v>
      </c>
      <c r="E12" s="118">
        <f>'[1]StEq(D)'!Y40</f>
        <v>0</v>
      </c>
      <c r="F12" s="118">
        <f>SUM(C12:E12)</f>
        <v>0</v>
      </c>
    </row>
    <row r="13" spans="1:6" ht="15.75">
      <c r="A13" s="117" t="s">
        <v>96</v>
      </c>
      <c r="C13" s="118">
        <v>0</v>
      </c>
      <c r="D13" s="118">
        <v>0</v>
      </c>
      <c r="E13" s="118">
        <f>'[1]StEq(D)'!Y39</f>
        <v>-7342034.280000001</v>
      </c>
      <c r="F13" s="118">
        <f>SUM(C13:E13)</f>
        <v>-7342034.280000001</v>
      </c>
    </row>
    <row r="14" spans="1:6" ht="16.5" thickBot="1">
      <c r="A14" s="117" t="s">
        <v>97</v>
      </c>
      <c r="C14" s="124">
        <f>SUM(C9:C13)</f>
        <v>100008300</v>
      </c>
      <c r="D14" s="124">
        <f>SUM(D9:D13)</f>
        <v>16516683</v>
      </c>
      <c r="E14" s="124">
        <f>SUM(E9:E13)</f>
        <v>69949374.69988778</v>
      </c>
      <c r="F14" s="124">
        <f>SUM(F9:F13)</f>
        <v>186474357.6998878</v>
      </c>
    </row>
    <row r="15" ht="16.5" thickTop="1"/>
    <row r="16" ht="15.75">
      <c r="G16" s="125"/>
    </row>
    <row r="17" ht="39.75" customHeight="1">
      <c r="A17" s="119" t="s">
        <v>98</v>
      </c>
    </row>
    <row r="19" spans="1:8" ht="15.75">
      <c r="A19" s="117" t="s">
        <v>99</v>
      </c>
      <c r="C19" s="118">
        <v>100000000</v>
      </c>
      <c r="D19" s="118">
        <v>16500000</v>
      </c>
      <c r="E19" s="118">
        <v>59297333</v>
      </c>
      <c r="F19" s="118">
        <f aca="true" t="shared" si="0" ref="F19:F24">SUM(C19:E19)</f>
        <v>175797333</v>
      </c>
      <c r="H19" s="126"/>
    </row>
    <row r="20" spans="1:6" ht="15.75">
      <c r="A20" s="117" t="s">
        <v>93</v>
      </c>
      <c r="C20" s="118">
        <v>8300</v>
      </c>
      <c r="D20" s="118">
        <v>16683</v>
      </c>
      <c r="E20" s="118">
        <v>0</v>
      </c>
      <c r="F20" s="118">
        <f t="shared" si="0"/>
        <v>24983</v>
      </c>
    </row>
    <row r="21" spans="1:6" ht="15.75">
      <c r="A21" s="117" t="s">
        <v>94</v>
      </c>
      <c r="C21" s="118">
        <v>0</v>
      </c>
      <c r="D21" s="118">
        <v>0</v>
      </c>
      <c r="E21" s="118">
        <f>'[1]YSt'!L32</f>
        <v>12228367</v>
      </c>
      <c r="F21" s="118">
        <f t="shared" si="0"/>
        <v>12228367</v>
      </c>
    </row>
    <row r="22" spans="1:6" ht="15.75">
      <c r="A22" s="117" t="s">
        <v>95</v>
      </c>
      <c r="C22" s="118">
        <v>0</v>
      </c>
      <c r="D22" s="118">
        <v>0</v>
      </c>
      <c r="E22" s="118">
        <v>0</v>
      </c>
      <c r="F22" s="118">
        <f t="shared" si="0"/>
        <v>0</v>
      </c>
    </row>
    <row r="23" spans="1:6" ht="15.75">
      <c r="A23" s="117" t="s">
        <v>96</v>
      </c>
      <c r="C23" s="118">
        <v>0</v>
      </c>
      <c r="D23" s="118">
        <v>0</v>
      </c>
      <c r="E23" s="118">
        <v>-8640000</v>
      </c>
      <c r="F23" s="118">
        <f t="shared" si="0"/>
        <v>-8640000</v>
      </c>
    </row>
    <row r="24" spans="1:6" ht="16.5" thickBot="1">
      <c r="A24" s="117" t="s">
        <v>100</v>
      </c>
      <c r="C24" s="124">
        <f>SUM(C19:C23)</f>
        <v>100008300</v>
      </c>
      <c r="D24" s="124">
        <f>SUM(D19:D23)</f>
        <v>16516683</v>
      </c>
      <c r="E24" s="124">
        <f>SUM(E19:E23)</f>
        <v>62885700</v>
      </c>
      <c r="F24" s="124">
        <f t="shared" si="0"/>
        <v>179410683</v>
      </c>
    </row>
    <row r="25" ht="16.5" thickTop="1"/>
    <row r="53" ht="16.5">
      <c r="A53" s="2"/>
    </row>
  </sheetData>
  <printOptions horizontalCentered="1"/>
  <pageMargins left="0.75" right="0.75" top="0.74" bottom="1" header="0.5" footer="0.5"/>
  <pageSetup horizontalDpi="600" verticalDpi="600" orientation="portrait" paperSize="9" scale="85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Audited Accounts for the year ended 31/12/2004. The document forms part of quarterly announcement for quarter ended 31/12/2005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N101"/>
  <sheetViews>
    <sheetView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1" sqref="D31"/>
    </sheetView>
  </sheetViews>
  <sheetFormatPr defaultColWidth="9.00390625" defaultRowHeight="16.5"/>
  <cols>
    <col min="1" max="1" width="42.875" style="130" customWidth="1"/>
    <col min="2" max="2" width="12.375" style="128" hidden="1" customWidth="1"/>
    <col min="3" max="3" width="5.875" style="129" customWidth="1"/>
    <col min="4" max="4" width="14.625" style="128" customWidth="1"/>
    <col min="5" max="5" width="4.00390625" style="128" customWidth="1"/>
    <col min="6" max="6" width="13.125" style="128" bestFit="1" customWidth="1"/>
    <col min="7" max="7" width="4.00390625" style="128" hidden="1" customWidth="1"/>
    <col min="8" max="8" width="14.00390625" style="130" hidden="1" customWidth="1"/>
    <col min="9" max="9" width="3.625" style="130" hidden="1" customWidth="1"/>
    <col min="10" max="10" width="14.625" style="128" hidden="1" customWidth="1"/>
    <col min="11" max="11" width="10.875" style="130" hidden="1" customWidth="1"/>
    <col min="12" max="12" width="9.25390625" style="130" hidden="1" customWidth="1"/>
    <col min="13" max="13" width="13.75390625" style="130" hidden="1" customWidth="1"/>
    <col min="14" max="14" width="9.00390625" style="130" customWidth="1"/>
    <col min="15" max="15" width="18.625" style="130" customWidth="1"/>
    <col min="16" max="16384" width="9.00390625" style="130" customWidth="1"/>
  </cols>
  <sheetData>
    <row r="2" ht="15">
      <c r="A2" s="127" t="s">
        <v>0</v>
      </c>
    </row>
    <row r="3" spans="1:6" ht="15">
      <c r="A3" s="127" t="s">
        <v>101</v>
      </c>
      <c r="B3" s="130"/>
      <c r="C3" s="131"/>
      <c r="D3" s="130"/>
      <c r="F3" s="132"/>
    </row>
    <row r="4" spans="1:4" ht="15">
      <c r="A4" s="127"/>
      <c r="B4" s="133" t="s">
        <v>57</v>
      </c>
      <c r="C4" s="131"/>
      <c r="D4" s="130"/>
    </row>
    <row r="5" spans="1:10" ht="15">
      <c r="A5" s="127"/>
      <c r="B5" s="134" t="s">
        <v>102</v>
      </c>
      <c r="C5" s="135"/>
      <c r="D5" s="136">
        <v>2005</v>
      </c>
      <c r="E5" s="137"/>
      <c r="F5" s="138">
        <v>2004</v>
      </c>
      <c r="G5" s="137"/>
      <c r="H5" s="139">
        <v>2002</v>
      </c>
      <c r="J5" s="138">
        <v>2002</v>
      </c>
    </row>
    <row r="6" spans="1:10" ht="32.25" customHeight="1">
      <c r="A6" s="127"/>
      <c r="B6" s="140" t="s">
        <v>103</v>
      </c>
      <c r="C6" s="135"/>
      <c r="D6" s="140" t="s">
        <v>103</v>
      </c>
      <c r="E6" s="141"/>
      <c r="F6" s="140" t="s">
        <v>103</v>
      </c>
      <c r="G6" s="141"/>
      <c r="H6" s="140" t="s">
        <v>104</v>
      </c>
      <c r="J6" s="140" t="s">
        <v>105</v>
      </c>
    </row>
    <row r="7" spans="2:10" ht="15">
      <c r="B7" s="142" t="s">
        <v>9</v>
      </c>
      <c r="C7" s="135"/>
      <c r="D7" s="142" t="s">
        <v>9</v>
      </c>
      <c r="E7" s="141"/>
      <c r="F7" s="142" t="s">
        <v>9</v>
      </c>
      <c r="G7" s="141"/>
      <c r="H7" s="142" t="s">
        <v>9</v>
      </c>
      <c r="J7" s="142" t="s">
        <v>9</v>
      </c>
    </row>
    <row r="8" ht="15">
      <c r="A8" s="127" t="s">
        <v>106</v>
      </c>
    </row>
    <row r="9" spans="1:12" ht="13.5">
      <c r="A9" s="130" t="s">
        <v>107</v>
      </c>
      <c r="B9" s="128">
        <f>'[1]CoCFlow'!E33</f>
        <v>15673851.907047383</v>
      </c>
      <c r="D9" s="128">
        <f>'[1]GrpCFlow'!E36</f>
        <v>20356835.203910396</v>
      </c>
      <c r="F9" s="128">
        <f>+'[1]YSt'!L28</f>
        <v>20722279</v>
      </c>
      <c r="H9" s="143">
        <v>34614991.099999994</v>
      </c>
      <c r="J9" s="128">
        <v>9365858</v>
      </c>
      <c r="L9" s="144"/>
    </row>
    <row r="10" spans="1:8" ht="13.5">
      <c r="A10" s="130" t="s">
        <v>108</v>
      </c>
      <c r="H10" s="143"/>
    </row>
    <row r="11" spans="1:10" ht="13.5">
      <c r="A11" s="145" t="s">
        <v>109</v>
      </c>
      <c r="B11" s="128">
        <f>'[1]CoCFlow'!F33</f>
        <v>18334530.713</v>
      </c>
      <c r="D11" s="128">
        <f>'[1]GrpCFlow'!F36</f>
        <v>20154910.033</v>
      </c>
      <c r="F11" s="128">
        <v>21140832</v>
      </c>
      <c r="H11" s="143">
        <v>17781227</v>
      </c>
      <c r="J11" s="128">
        <v>4270175</v>
      </c>
    </row>
    <row r="12" spans="1:10" ht="13.5">
      <c r="A12" s="145" t="s">
        <v>110</v>
      </c>
      <c r="B12" s="128">
        <f>'[1]CoCFlow'!N33</f>
        <v>2540942.94</v>
      </c>
      <c r="D12" s="128">
        <f>'[1]GrpCFlow'!N36</f>
        <v>2841829.1701369863</v>
      </c>
      <c r="F12" s="128">
        <v>1832907</v>
      </c>
      <c r="H12" s="143">
        <v>1661658</v>
      </c>
      <c r="J12" s="128">
        <v>360488</v>
      </c>
    </row>
    <row r="13" spans="1:8" ht="13.5">
      <c r="A13" s="145" t="s">
        <v>111</v>
      </c>
      <c r="B13" s="128">
        <f>'[1]CoCFlow'!J33</f>
        <v>0</v>
      </c>
      <c r="D13" s="128">
        <f>'[1]GrpCFlow'!H36</f>
        <v>0</v>
      </c>
      <c r="F13" s="128">
        <v>-1212500</v>
      </c>
      <c r="H13" s="143">
        <v>177089</v>
      </c>
    </row>
    <row r="14" spans="1:8" ht="13.5">
      <c r="A14" s="145" t="s">
        <v>112</v>
      </c>
      <c r="B14" s="128">
        <f>'[1]CoCFlow'!G33</f>
        <v>192280.5</v>
      </c>
      <c r="D14" s="128">
        <f>'[1]GrpCFlow'!I36</f>
        <v>381820.5</v>
      </c>
      <c r="F14" s="128">
        <v>3365330</v>
      </c>
      <c r="H14" s="143"/>
    </row>
    <row r="15" spans="1:8" ht="13.5">
      <c r="A15" s="145" t="s">
        <v>113</v>
      </c>
      <c r="B15" s="128">
        <f>'[1]CoCFlow'!I33</f>
        <v>-73764.32</v>
      </c>
      <c r="D15" s="128">
        <f>'[1]GrpCFlow'!J36</f>
        <v>-265991.12</v>
      </c>
      <c r="F15" s="128">
        <v>-3015058</v>
      </c>
      <c r="H15" s="143">
        <v>-511584</v>
      </c>
    </row>
    <row r="16" spans="1:8" ht="13.5">
      <c r="A16" s="145" t="s">
        <v>114</v>
      </c>
      <c r="B16" s="128">
        <f>'[1]CoCFlow'!K33</f>
        <v>0</v>
      </c>
      <c r="D16" s="128">
        <f>'[1]GrpCFlow'!K36</f>
        <v>100108</v>
      </c>
      <c r="F16" s="128">
        <v>0</v>
      </c>
      <c r="H16" s="143">
        <v>11086</v>
      </c>
    </row>
    <row r="17" spans="1:8" ht="13.5">
      <c r="A17" s="145" t="s">
        <v>115</v>
      </c>
      <c r="B17" s="128">
        <f>'[1]CoCFlow'!M33</f>
        <v>80245.66</v>
      </c>
      <c r="D17" s="128">
        <f>'[1]GrpCFlow'!L36</f>
        <v>80245.66</v>
      </c>
      <c r="F17" s="128">
        <v>0</v>
      </c>
      <c r="H17" s="143">
        <v>1148152</v>
      </c>
    </row>
    <row r="18" spans="1:10" ht="15.75" customHeight="1">
      <c r="A18" s="145" t="s">
        <v>116</v>
      </c>
      <c r="B18" s="128">
        <f>'[1]YSt(D)'!D50</f>
        <v>690728.18</v>
      </c>
      <c r="D18" s="128">
        <f>'[1]GrpCFlow'!O36</f>
        <v>690728.18</v>
      </c>
      <c r="F18" s="128">
        <v>2581657</v>
      </c>
      <c r="H18" s="143">
        <f>1690927-112000</f>
        <v>1578927</v>
      </c>
      <c r="J18" s="128">
        <v>351589</v>
      </c>
    </row>
    <row r="19" spans="1:8" ht="18" customHeight="1">
      <c r="A19" s="145" t="s">
        <v>117</v>
      </c>
      <c r="B19" s="128">
        <v>0</v>
      </c>
      <c r="D19" s="128">
        <f>'[1]GrpCFlow'!M36</f>
        <v>0</v>
      </c>
      <c r="F19" s="128">
        <v>1059979</v>
      </c>
      <c r="H19" s="143">
        <v>415267.2</v>
      </c>
    </row>
    <row r="20" spans="1:10" ht="13.5">
      <c r="A20" s="145" t="s">
        <v>118</v>
      </c>
      <c r="B20" s="128">
        <v>0</v>
      </c>
      <c r="D20" s="128">
        <f>'[1]GrpCFlow'!P36</f>
        <v>107086</v>
      </c>
      <c r="F20" s="128">
        <v>104544</v>
      </c>
      <c r="H20" s="143">
        <v>-282662.3</v>
      </c>
      <c r="J20" s="128">
        <v>-846923</v>
      </c>
    </row>
    <row r="21" spans="1:8" ht="13.5">
      <c r="A21" s="145" t="s">
        <v>119</v>
      </c>
      <c r="B21" s="128">
        <f>'[1]CoCFlow'!H33</f>
        <v>0</v>
      </c>
      <c r="D21" s="128">
        <f>'[1]GrpCFlow'!G36</f>
        <v>0</v>
      </c>
      <c r="F21" s="128">
        <v>910000</v>
      </c>
      <c r="H21" s="143">
        <v>2829561</v>
      </c>
    </row>
    <row r="22" spans="1:8" ht="13.5" hidden="1">
      <c r="A22" s="145" t="s">
        <v>120</v>
      </c>
      <c r="D22" s="128">
        <f>'[1]GrpCFlow'!S36</f>
        <v>0</v>
      </c>
      <c r="F22" s="128">
        <v>0</v>
      </c>
      <c r="H22" s="143">
        <v>150064</v>
      </c>
    </row>
    <row r="23" spans="1:8" ht="13.5">
      <c r="A23" s="145" t="s">
        <v>121</v>
      </c>
      <c r="B23" s="128">
        <f>'[1]CoCFlow'!Q33</f>
        <v>15498</v>
      </c>
      <c r="D23" s="128">
        <v>0</v>
      </c>
      <c r="F23" s="128">
        <v>414863</v>
      </c>
      <c r="H23" s="143"/>
    </row>
    <row r="24" spans="1:8" ht="13.5">
      <c r="A24" s="145" t="s">
        <v>122</v>
      </c>
      <c r="B24" s="128">
        <f>'[1]CoCFlow'!P33</f>
        <v>80905.91399999999</v>
      </c>
      <c r="D24" s="128">
        <f>'[1]GrpCFlow'!R36</f>
        <v>183387.634</v>
      </c>
      <c r="F24" s="128">
        <v>-359153</v>
      </c>
      <c r="H24" s="143">
        <v>30776</v>
      </c>
    </row>
    <row r="25" spans="1:8" ht="13.5">
      <c r="A25" s="145" t="s">
        <v>123</v>
      </c>
      <c r="B25" s="128">
        <f>+'[1]CoCFlow'!R33</f>
        <v>-2359350</v>
      </c>
      <c r="D25" s="128">
        <f>'[1]GrpCFlow'!T36</f>
        <v>0</v>
      </c>
      <c r="F25" s="128">
        <v>-53250</v>
      </c>
      <c r="H25" s="143"/>
    </row>
    <row r="26" spans="1:10" ht="13.5">
      <c r="A26" s="145" t="s">
        <v>124</v>
      </c>
      <c r="B26" s="146">
        <f>'[1]CoCFlow'!O33</f>
        <v>-486556.9010473973</v>
      </c>
      <c r="D26" s="146">
        <f>'[1]GrpCFlow'!Q36</f>
        <v>-222652.1910473973</v>
      </c>
      <c r="F26" s="146">
        <v>-295631</v>
      </c>
      <c r="H26" s="147">
        <v>-1348268</v>
      </c>
      <c r="J26" s="146">
        <v>-545506</v>
      </c>
    </row>
    <row r="27" spans="1:10" ht="13.5">
      <c r="A27" s="148" t="s">
        <v>125</v>
      </c>
      <c r="B27" s="128">
        <f>SUM(B9:B26)</f>
        <v>34689312.59299998</v>
      </c>
      <c r="D27" s="128">
        <f>SUM(D9:D26)</f>
        <v>44408307.069999985</v>
      </c>
      <c r="F27" s="128">
        <f>SUM(F9:F26)</f>
        <v>47196799</v>
      </c>
      <c r="H27" s="143">
        <f>SUM(H9:H26)</f>
        <v>58256284</v>
      </c>
      <c r="J27" s="143">
        <f>SUM(J9:J26)</f>
        <v>12955681</v>
      </c>
    </row>
    <row r="28" spans="1:10" ht="13.5">
      <c r="A28" s="148" t="s">
        <v>126</v>
      </c>
      <c r="D28" s="128">
        <v>0</v>
      </c>
      <c r="F28" s="128">
        <v>-88128</v>
      </c>
      <c r="H28" s="143"/>
      <c r="J28" s="143"/>
    </row>
    <row r="29" spans="1:10" ht="13.5">
      <c r="A29" s="148" t="s">
        <v>127</v>
      </c>
      <c r="B29" s="128">
        <f>'[1]CoCFlow'!V33</f>
        <v>36468972.97092587</v>
      </c>
      <c r="D29" s="128">
        <f>'[1]GrpCFlow'!W36</f>
        <v>27312591.750925872</v>
      </c>
      <c r="F29" s="128">
        <v>-30838078</v>
      </c>
      <c r="H29" s="143">
        <f>-30200806+2506000</f>
        <v>-27694806</v>
      </c>
      <c r="J29" s="128">
        <v>28877155</v>
      </c>
    </row>
    <row r="30" spans="1:8" ht="13.5">
      <c r="A30" s="148" t="s">
        <v>128</v>
      </c>
      <c r="B30" s="128">
        <f>'[1]CoCFlow'!T33</f>
        <v>342514.32</v>
      </c>
      <c r="D30" s="128">
        <f>'[1]GrpCFlow'!V36</f>
        <v>-655188.5910030189</v>
      </c>
      <c r="F30" s="128">
        <v>1483111</v>
      </c>
      <c r="H30" s="143"/>
    </row>
    <row r="31" spans="1:10" ht="13.5">
      <c r="A31" s="148" t="s">
        <v>129</v>
      </c>
      <c r="B31" s="129">
        <f>'[1]CoCFlow'!W33</f>
        <v>-39415343.43299998</v>
      </c>
      <c r="D31" s="129">
        <f>'[1]GrpCFlow'!X36</f>
        <v>-39271073.62299998</v>
      </c>
      <c r="E31" s="129"/>
      <c r="F31" s="128">
        <v>23836666</v>
      </c>
      <c r="G31" s="129"/>
      <c r="H31" s="149">
        <v>22010143</v>
      </c>
      <c r="J31" s="128">
        <v>-7807087</v>
      </c>
    </row>
    <row r="32" spans="1:10" ht="13.5">
      <c r="A32" s="148" t="s">
        <v>130</v>
      </c>
      <c r="B32" s="129">
        <f>'[1]CoCFlow'!U33</f>
        <v>-7462195.811000001</v>
      </c>
      <c r="D32" s="129">
        <f>'[1]GrpCFlow'!U36</f>
        <v>-7462195.811000001</v>
      </c>
      <c r="E32" s="129"/>
      <c r="F32" s="129">
        <v>-2755889</v>
      </c>
      <c r="H32" s="143">
        <v>-3641269</v>
      </c>
      <c r="J32" s="146">
        <v>0</v>
      </c>
    </row>
    <row r="33" spans="1:10" ht="13.5">
      <c r="A33" s="148" t="s">
        <v>131</v>
      </c>
      <c r="B33" s="129">
        <f>'[1]CoCFlow'!X33</f>
        <v>-1666866.4099999997</v>
      </c>
      <c r="D33" s="129">
        <f>'[1]GrpCFlow'!Y36</f>
        <v>0</v>
      </c>
      <c r="E33" s="129"/>
      <c r="F33" s="129">
        <v>0</v>
      </c>
      <c r="H33" s="147">
        <v>0</v>
      </c>
      <c r="J33" s="146"/>
    </row>
    <row r="34" spans="1:10" ht="13.5">
      <c r="A34" s="148" t="s">
        <v>132</v>
      </c>
      <c r="B34" s="128">
        <f>SUM(B27:B33)</f>
        <v>22956394.229925856</v>
      </c>
      <c r="D34" s="128">
        <f>SUM(D27:D33)</f>
        <v>24332440.795922864</v>
      </c>
      <c r="F34" s="128">
        <f>SUM(F27:F33)</f>
        <v>38834481</v>
      </c>
      <c r="H34" s="143">
        <f>SUM(H27:H33)</f>
        <v>48930352</v>
      </c>
      <c r="J34" s="143">
        <f>SUM(J27:J33)</f>
        <v>34025749</v>
      </c>
    </row>
    <row r="35" spans="1:10" ht="13.5">
      <c r="A35" s="148" t="s">
        <v>133</v>
      </c>
      <c r="B35" s="128">
        <f>'[1]CoCFlow'!Z33</f>
        <v>-2540942.94</v>
      </c>
      <c r="D35" s="128">
        <f>'[1]GrpCFlow'!AA36</f>
        <v>-2841829.1701369863</v>
      </c>
      <c r="F35" s="128">
        <v>-1832907</v>
      </c>
      <c r="H35" s="143">
        <v>-1661658</v>
      </c>
      <c r="J35" s="128">
        <v>-360488</v>
      </c>
    </row>
    <row r="36" spans="1:10" ht="13.5">
      <c r="A36" s="148" t="s">
        <v>134</v>
      </c>
      <c r="B36" s="128">
        <f>'[1]CoCFlow'!AB33</f>
        <v>-3996550.6019732654</v>
      </c>
      <c r="D36" s="128">
        <f>'[1]GrpCFlow'!AC36</f>
        <v>-2143658.5219732653</v>
      </c>
      <c r="F36" s="128">
        <v>-11916543</v>
      </c>
      <c r="H36" s="143">
        <v>-31602199</v>
      </c>
      <c r="J36" s="128">
        <v>-10280179</v>
      </c>
    </row>
    <row r="37" spans="1:10" ht="13.5">
      <c r="A37" s="148" t="s">
        <v>135</v>
      </c>
      <c r="B37" s="150">
        <f>SUM(B34:B36)</f>
        <v>16418900.68795259</v>
      </c>
      <c r="D37" s="150">
        <f>SUM(D34:D36)</f>
        <v>19346953.103812613</v>
      </c>
      <c r="F37" s="150">
        <f>SUM(F34:F36)</f>
        <v>25085031</v>
      </c>
      <c r="H37" s="151">
        <f>SUM(H34:H36)</f>
        <v>15666495</v>
      </c>
      <c r="J37" s="151">
        <f>SUM(J34:J36)</f>
        <v>23385082</v>
      </c>
    </row>
    <row r="38" spans="6:8" ht="13.5">
      <c r="F38" s="129"/>
      <c r="H38" s="143"/>
    </row>
    <row r="39" spans="1:8" ht="15">
      <c r="A39" s="152" t="s">
        <v>136</v>
      </c>
      <c r="F39" s="129"/>
      <c r="H39" s="143"/>
    </row>
    <row r="40" spans="1:8" ht="13.5">
      <c r="A40" s="148" t="s">
        <v>137</v>
      </c>
      <c r="D40" s="128">
        <v>0</v>
      </c>
      <c r="F40" s="153">
        <v>-11280961</v>
      </c>
      <c r="H40" s="143"/>
    </row>
    <row r="41" spans="1:10" ht="13.5">
      <c r="A41" s="148" t="s">
        <v>138</v>
      </c>
      <c r="B41" s="128">
        <f>'[1]CoCFlow'!AC33</f>
        <v>486556.9010473973</v>
      </c>
      <c r="D41" s="128">
        <f>'[1]GrpCFlow'!AD36</f>
        <v>222652.1910473973</v>
      </c>
      <c r="F41" s="129">
        <v>295631</v>
      </c>
      <c r="H41" s="143">
        <v>1348268</v>
      </c>
      <c r="J41" s="128">
        <v>545506</v>
      </c>
    </row>
    <row r="42" spans="1:8" ht="13.5">
      <c r="A42" s="148" t="s">
        <v>139</v>
      </c>
      <c r="B42" s="128">
        <f>-B25</f>
        <v>2359350</v>
      </c>
      <c r="D42" s="128">
        <f>'[1]GrpCFlow'!AE36</f>
        <v>0</v>
      </c>
      <c r="F42" s="128">
        <v>53250</v>
      </c>
      <c r="H42" s="143"/>
    </row>
    <row r="43" spans="1:8" ht="13.5">
      <c r="A43" s="148" t="s">
        <v>140</v>
      </c>
      <c r="B43" s="128">
        <f>+'[1]CoCFlow'!AE33</f>
        <v>10000</v>
      </c>
      <c r="D43" s="128">
        <f>'[1]GrpCFlow'!AF36</f>
        <v>0</v>
      </c>
      <c r="F43" s="128">
        <v>90000</v>
      </c>
      <c r="H43" s="143"/>
    </row>
    <row r="44" spans="1:8" ht="13.5">
      <c r="A44" s="148" t="s">
        <v>141</v>
      </c>
      <c r="B44" s="128">
        <f>+'[1]CoCFlow'!AF33</f>
        <v>91000.04</v>
      </c>
      <c r="D44" s="128">
        <f>'[1]GrpCFlow'!AI36</f>
        <v>165352.03999999998</v>
      </c>
      <c r="F44" s="128">
        <v>588999</v>
      </c>
      <c r="H44" s="143"/>
    </row>
    <row r="45" spans="1:10" ht="13.5">
      <c r="A45" s="148" t="s">
        <v>142</v>
      </c>
      <c r="B45" s="128">
        <f>+'[1]CoCFlow'!AG33</f>
        <v>0</v>
      </c>
      <c r="D45" s="128">
        <f>'[1]GrpCFlow'!AH36</f>
        <v>0</v>
      </c>
      <c r="F45" s="128">
        <v>-28499</v>
      </c>
      <c r="H45" s="143">
        <v>-4857737</v>
      </c>
      <c r="J45" s="128">
        <v>-1564821</v>
      </c>
    </row>
    <row r="46" spans="1:8" ht="13.5">
      <c r="A46" s="148" t="s">
        <v>143</v>
      </c>
      <c r="B46" s="128">
        <v>0</v>
      </c>
      <c r="D46" s="128">
        <v>0</v>
      </c>
      <c r="F46" s="128">
        <v>-2562682</v>
      </c>
      <c r="H46" s="143"/>
    </row>
    <row r="47" spans="1:10" ht="13.5">
      <c r="A47" s="148" t="s">
        <v>144</v>
      </c>
      <c r="B47" s="128">
        <f>'[1]CoCFlow'!AK33</f>
        <v>-12423729.95</v>
      </c>
      <c r="D47" s="128">
        <f>'[1]GrpCFlow'!AJ36</f>
        <v>-12866245.969999999</v>
      </c>
      <c r="F47" s="128">
        <v>-6998739</v>
      </c>
      <c r="H47" s="143">
        <v>-75554020</v>
      </c>
      <c r="J47" s="128">
        <v>-12001807</v>
      </c>
    </row>
    <row r="48" spans="1:10" ht="13.5">
      <c r="A48" s="148" t="s">
        <v>145</v>
      </c>
      <c r="B48" s="150">
        <f>SUM(B41:B47)</f>
        <v>-9476823.008952603</v>
      </c>
      <c r="D48" s="150">
        <f>SUM(D41:D47)</f>
        <v>-12478241.738952601</v>
      </c>
      <c r="F48" s="150">
        <f>SUM(F40:F47)</f>
        <v>-19843001</v>
      </c>
      <c r="H48" s="151">
        <f>SUM(H41:H47)</f>
        <v>-79063489</v>
      </c>
      <c r="J48" s="151">
        <f>SUM(J41:J47)</f>
        <v>-13021122</v>
      </c>
    </row>
    <row r="49" spans="6:8" ht="13.5">
      <c r="F49" s="129"/>
      <c r="H49" s="143"/>
    </row>
    <row r="50" spans="1:8" ht="15">
      <c r="A50" s="152" t="s">
        <v>146</v>
      </c>
      <c r="F50" s="129"/>
      <c r="H50" s="143"/>
    </row>
    <row r="51" spans="1:8" ht="27">
      <c r="A51" s="154" t="s">
        <v>147</v>
      </c>
      <c r="B51" s="128">
        <f>'[1]CoCFlow'!AJ33</f>
        <v>0</v>
      </c>
      <c r="D51" s="128">
        <f>'[1]GrpCFlow'!AR36</f>
        <v>508234</v>
      </c>
      <c r="F51" s="129">
        <v>24983</v>
      </c>
      <c r="H51" s="143"/>
    </row>
    <row r="52" spans="1:8" ht="13.5">
      <c r="A52" s="148" t="s">
        <v>148</v>
      </c>
      <c r="B52" s="128">
        <f>'[1]CoCFlow'!AH33</f>
        <v>0</v>
      </c>
      <c r="F52" s="129">
        <v>10941000</v>
      </c>
      <c r="H52" s="143"/>
    </row>
    <row r="53" spans="1:8" ht="13.5">
      <c r="A53" s="148" t="s">
        <v>149</v>
      </c>
      <c r="B53" s="128">
        <f>'[1]CoCFlow'!AA33</f>
        <v>-7342034.28</v>
      </c>
      <c r="D53" s="128">
        <f>'[1]GrpCFlow'!AB32</f>
        <v>-7342034.280000001</v>
      </c>
      <c r="F53" s="128">
        <v>-9491040</v>
      </c>
      <c r="H53" s="143">
        <v>15000000</v>
      </c>
    </row>
    <row r="54" spans="1:8" ht="13.5">
      <c r="A54" s="148" t="s">
        <v>150</v>
      </c>
      <c r="B54" s="128">
        <v>0</v>
      </c>
      <c r="D54" s="128">
        <f>'[1]GrpCFlow'!AB31</f>
        <v>-875810</v>
      </c>
      <c r="F54" s="128">
        <v>0</v>
      </c>
      <c r="H54" s="143">
        <v>-4812120</v>
      </c>
    </row>
    <row r="55" spans="1:10" ht="13.5">
      <c r="A55" s="148" t="s">
        <v>151</v>
      </c>
      <c r="B55" s="128">
        <f>'[1]CoCFlow'!AI33</f>
        <v>-6336000</v>
      </c>
      <c r="D55" s="128">
        <f>'[1]GrpCFlow'!AQ36-0.24</f>
        <v>-8703311.24</v>
      </c>
      <c r="F55" s="128">
        <f>-4029521-1</f>
        <v>-4029522</v>
      </c>
      <c r="H55" s="143">
        <v>-4916668</v>
      </c>
      <c r="J55" s="128">
        <v>-1041667</v>
      </c>
    </row>
    <row r="56" spans="1:10" ht="13.5">
      <c r="A56" s="148" t="s">
        <v>152</v>
      </c>
      <c r="B56" s="150">
        <f>SUM(B51:B55)</f>
        <v>-13678034.280000001</v>
      </c>
      <c r="D56" s="150">
        <f>SUM(D51:D55)</f>
        <v>-16412921.520000001</v>
      </c>
      <c r="F56" s="150">
        <f>SUM(F51:F55)</f>
        <v>-2554579</v>
      </c>
      <c r="H56" s="151">
        <f>SUM(H53:H55)</f>
        <v>5271212</v>
      </c>
      <c r="J56" s="151">
        <f>SUM(J53:J55)</f>
        <v>-1041667</v>
      </c>
    </row>
    <row r="57" ht="13.5">
      <c r="H57" s="143"/>
    </row>
    <row r="58" ht="13.5">
      <c r="H58" s="143"/>
    </row>
    <row r="59" spans="1:14" ht="35.25" customHeight="1">
      <c r="A59" s="155" t="s">
        <v>153</v>
      </c>
      <c r="B59" s="128">
        <f>B37+B48+B56</f>
        <v>-6735956.601000015</v>
      </c>
      <c r="D59" s="128">
        <f>D37+D48+D56</f>
        <v>-9544210.15513999</v>
      </c>
      <c r="F59" s="128">
        <f>F37+F48+F56</f>
        <v>2687451</v>
      </c>
      <c r="H59" s="143">
        <f>H37+H48+H56</f>
        <v>-58125782</v>
      </c>
      <c r="J59" s="143">
        <f>J37+J48+J56</f>
        <v>9322293</v>
      </c>
      <c r="N59" s="144"/>
    </row>
    <row r="60" spans="1:10" ht="34.5" customHeight="1">
      <c r="A60" s="156" t="s">
        <v>154</v>
      </c>
      <c r="B60" s="128">
        <f>'[1]CoCFlow'!B6+'[1]CoCFlow'!B7</f>
        <v>20047235</v>
      </c>
      <c r="D60" s="128">
        <f>'[1]GrpCFlow'!B13+'[1]GrpCFlow'!B6+'[1]GrpCFlow'!B7</f>
        <v>25571253</v>
      </c>
      <c r="F60" s="129">
        <v>22883802</v>
      </c>
      <c r="H60" s="143">
        <v>65176467</v>
      </c>
      <c r="J60" s="128">
        <v>65176467</v>
      </c>
    </row>
    <row r="61" spans="1:10" ht="32.25" customHeight="1" thickBot="1">
      <c r="A61" s="157" t="s">
        <v>155</v>
      </c>
      <c r="B61" s="158">
        <f>SUM(B59:B60)</f>
        <v>13311278.398999985</v>
      </c>
      <c r="D61" s="158">
        <f>SUM(D59:D60)</f>
        <v>16027042.84486001</v>
      </c>
      <c r="F61" s="158">
        <f>SUM(F59:F60)</f>
        <v>25571253</v>
      </c>
      <c r="H61" s="159">
        <f>SUM(H59:H60)</f>
        <v>7050685</v>
      </c>
      <c r="J61" s="159">
        <f>SUM(J59:J60)</f>
        <v>74498760</v>
      </c>
    </row>
    <row r="62" ht="13.5">
      <c r="H62" s="128"/>
    </row>
    <row r="63" spans="1:8" ht="15">
      <c r="A63" s="127" t="s">
        <v>156</v>
      </c>
      <c r="H63" s="128"/>
    </row>
    <row r="64" spans="1:10" ht="13.5">
      <c r="A64" s="130" t="s">
        <v>157</v>
      </c>
      <c r="B64" s="128">
        <f>'[1]CoCFlow'!C6</f>
        <v>13311277.769</v>
      </c>
      <c r="D64" s="128">
        <f>'[1]GrpCFlow'!C6</f>
        <v>16019792.849</v>
      </c>
      <c r="F64" s="129">
        <v>16561712</v>
      </c>
      <c r="H64" s="128">
        <v>11277701</v>
      </c>
      <c r="J64" s="128">
        <v>13189456</v>
      </c>
    </row>
    <row r="65" spans="1:10" ht="13.5">
      <c r="A65" s="130" t="s">
        <v>158</v>
      </c>
      <c r="B65" s="128">
        <f>'[1]CoCFlow'!C7</f>
        <v>-3.725290076417309E-10</v>
      </c>
      <c r="D65" s="128">
        <f>'[1]GrpCFlow'!C7</f>
        <v>7249.999999999627</v>
      </c>
      <c r="F65" s="129">
        <v>9009541</v>
      </c>
      <c r="H65" s="128">
        <v>3285163</v>
      </c>
      <c r="J65" s="128">
        <v>62650053</v>
      </c>
    </row>
    <row r="66" spans="1:10" ht="13.5">
      <c r="A66" s="130" t="s">
        <v>36</v>
      </c>
      <c r="B66" s="128">
        <f>-'[1]BlnSht(D)'!E36</f>
        <v>0</v>
      </c>
      <c r="D66" s="128">
        <f>'[1]GrpCFlow'!C13</f>
        <v>0</v>
      </c>
      <c r="H66" s="128">
        <v>-1000278</v>
      </c>
      <c r="J66" s="128">
        <v>-1297453</v>
      </c>
    </row>
    <row r="67" spans="2:10" ht="14.25" thickBot="1">
      <c r="B67" s="158">
        <f>SUM(B64:B66)</f>
        <v>13311277.769</v>
      </c>
      <c r="D67" s="158">
        <f>SUM(D64:D66)</f>
        <v>16027042.849</v>
      </c>
      <c r="F67" s="158">
        <f>SUM(F64:F66)</f>
        <v>25571253</v>
      </c>
      <c r="H67" s="158">
        <v>13562586</v>
      </c>
      <c r="J67" s="158">
        <f>SUM(J64:J66)</f>
        <v>74542056</v>
      </c>
    </row>
    <row r="68" spans="2:8" ht="13.5" hidden="1">
      <c r="B68" s="128">
        <f>B67-B61</f>
        <v>-0.6299999859184027</v>
      </c>
      <c r="D68" s="128">
        <f>D67-D61</f>
        <v>0.004139989614486694</v>
      </c>
      <c r="F68" s="128">
        <f>F67-F61</f>
        <v>0</v>
      </c>
      <c r="H68" s="160">
        <f>H61-H67</f>
        <v>-6511901</v>
      </c>
    </row>
    <row r="69" spans="4:8" ht="13.5">
      <c r="D69" s="160"/>
      <c r="F69" s="129"/>
      <c r="H69" s="160"/>
    </row>
    <row r="70" spans="2:8" ht="13.5">
      <c r="B70" s="128">
        <f>+B67-B61</f>
        <v>-0.6299999859184027</v>
      </c>
      <c r="D70" s="160">
        <f>+D61-D67</f>
        <v>-0.004139989614486694</v>
      </c>
      <c r="F70" s="160">
        <f>+F61-F67</f>
        <v>0</v>
      </c>
      <c r="H70" s="160"/>
    </row>
    <row r="71" spans="1:9" ht="13.5">
      <c r="A71" s="129"/>
      <c r="B71" s="129"/>
      <c r="D71" s="129"/>
      <c r="E71" s="129"/>
      <c r="F71" s="129"/>
      <c r="G71" s="129"/>
      <c r="H71" s="128" t="s">
        <v>159</v>
      </c>
      <c r="I71" s="128"/>
    </row>
    <row r="72" spans="1:9" ht="13.5">
      <c r="A72" s="129"/>
      <c r="B72" s="129"/>
      <c r="D72" s="129"/>
      <c r="E72" s="129"/>
      <c r="F72" s="129"/>
      <c r="G72" s="129"/>
      <c r="H72" s="128">
        <v>52696</v>
      </c>
      <c r="I72" s="128"/>
    </row>
    <row r="73" spans="1:9" ht="13.5">
      <c r="A73" s="129"/>
      <c r="B73" s="129"/>
      <c r="D73" s="129"/>
      <c r="E73" s="129"/>
      <c r="F73" s="129"/>
      <c r="G73" s="129"/>
      <c r="H73" s="128">
        <v>46858</v>
      </c>
      <c r="I73" s="128"/>
    </row>
    <row r="74" spans="1:9" ht="13.5">
      <c r="A74" s="129"/>
      <c r="B74" s="129">
        <f>+B70+'[1]CoCFlow'!AL36</f>
        <v>-1.6763806343078613E-08</v>
      </c>
      <c r="D74" s="129"/>
      <c r="E74" s="129"/>
      <c r="F74" s="129"/>
      <c r="G74" s="129"/>
      <c r="H74" s="128">
        <v>0</v>
      </c>
      <c r="I74" s="128"/>
    </row>
    <row r="75" spans="1:9" ht="13.5">
      <c r="A75" s="129"/>
      <c r="B75" s="129"/>
      <c r="D75" s="129"/>
      <c r="E75" s="129"/>
      <c r="F75" s="129"/>
      <c r="G75" s="129"/>
      <c r="H75" s="128">
        <v>0</v>
      </c>
      <c r="I75" s="128"/>
    </row>
    <row r="76" spans="1:9" ht="13.5">
      <c r="A76" s="129"/>
      <c r="B76" s="129"/>
      <c r="D76" s="129"/>
      <c r="E76" s="129"/>
      <c r="F76" s="129"/>
      <c r="G76" s="129"/>
      <c r="H76" s="128">
        <v>0</v>
      </c>
      <c r="I76" s="128"/>
    </row>
    <row r="77" spans="1:9" ht="13.5">
      <c r="A77" s="129"/>
      <c r="B77" s="129"/>
      <c r="D77" s="129"/>
      <c r="E77" s="129"/>
      <c r="F77" s="129"/>
      <c r="G77" s="129"/>
      <c r="H77" s="128">
        <v>0</v>
      </c>
      <c r="I77" s="128"/>
    </row>
    <row r="78" spans="1:9" ht="13.5">
      <c r="A78" s="129"/>
      <c r="B78" s="129"/>
      <c r="D78" s="129"/>
      <c r="E78" s="129"/>
      <c r="F78" s="129"/>
      <c r="G78" s="129"/>
      <c r="H78" s="128">
        <v>0</v>
      </c>
      <c r="I78" s="128"/>
    </row>
    <row r="79" spans="1:9" ht="13.5">
      <c r="A79" s="129"/>
      <c r="B79" s="129"/>
      <c r="D79" s="129"/>
      <c r="E79" s="129"/>
      <c r="F79" s="129"/>
      <c r="G79" s="129"/>
      <c r="H79" s="128">
        <v>99554</v>
      </c>
      <c r="I79" s="128"/>
    </row>
    <row r="80" spans="1:9" ht="13.5">
      <c r="A80" s="129"/>
      <c r="B80" s="129"/>
      <c r="D80" s="129"/>
      <c r="E80" s="129"/>
      <c r="F80" s="129"/>
      <c r="G80" s="129"/>
      <c r="H80" s="128"/>
      <c r="I80" s="128"/>
    </row>
    <row r="81" spans="1:9" ht="13.5">
      <c r="A81" s="129"/>
      <c r="B81" s="129"/>
      <c r="D81" s="129"/>
      <c r="E81" s="129"/>
      <c r="F81" s="129"/>
      <c r="G81" s="129"/>
      <c r="H81" s="128"/>
      <c r="I81" s="128"/>
    </row>
    <row r="82" spans="1:9" ht="13.5">
      <c r="A82" s="129"/>
      <c r="B82" s="129"/>
      <c r="D82" s="129"/>
      <c r="E82" s="129"/>
      <c r="F82" s="129"/>
      <c r="G82" s="129"/>
      <c r="H82" s="128"/>
      <c r="I82" s="128"/>
    </row>
    <row r="83" spans="1:9" ht="13.5">
      <c r="A83" s="129"/>
      <c r="B83" s="129"/>
      <c r="D83" s="129"/>
      <c r="E83" s="129"/>
      <c r="F83" s="129"/>
      <c r="G83" s="129"/>
      <c r="H83" s="128"/>
      <c r="I83" s="128"/>
    </row>
    <row r="84" spans="1:9" ht="13.5">
      <c r="A84" s="129"/>
      <c r="B84" s="129"/>
      <c r="D84" s="129"/>
      <c r="E84" s="129"/>
      <c r="F84" s="129"/>
      <c r="G84" s="129"/>
      <c r="H84" s="128"/>
      <c r="I84" s="128"/>
    </row>
    <row r="85" spans="1:9" ht="13.5">
      <c r="A85" s="129"/>
      <c r="B85" s="129"/>
      <c r="D85" s="129"/>
      <c r="E85" s="129"/>
      <c r="F85" s="129"/>
      <c r="G85" s="129"/>
      <c r="H85" s="128"/>
      <c r="I85" s="128"/>
    </row>
    <row r="86" spans="1:9" ht="13.5">
      <c r="A86" s="129"/>
      <c r="B86" s="129"/>
      <c r="D86" s="129"/>
      <c r="E86" s="129"/>
      <c r="F86" s="129"/>
      <c r="G86" s="129"/>
      <c r="H86" s="128"/>
      <c r="I86" s="128"/>
    </row>
    <row r="87" spans="1:9" ht="13.5">
      <c r="A87" s="129"/>
      <c r="B87" s="129"/>
      <c r="D87" s="129"/>
      <c r="E87" s="129"/>
      <c r="F87" s="129"/>
      <c r="G87" s="129"/>
      <c r="H87" s="128"/>
      <c r="I87" s="128"/>
    </row>
    <row r="88" spans="1:9" ht="13.5">
      <c r="A88" s="129"/>
      <c r="B88" s="129"/>
      <c r="D88" s="129"/>
      <c r="E88" s="129"/>
      <c r="F88" s="129"/>
      <c r="G88" s="129"/>
      <c r="H88" s="128"/>
      <c r="I88" s="128"/>
    </row>
    <row r="89" spans="1:9" ht="13.5">
      <c r="A89" s="129"/>
      <c r="B89" s="129"/>
      <c r="D89" s="129"/>
      <c r="E89" s="129"/>
      <c r="F89" s="129"/>
      <c r="G89" s="129"/>
      <c r="H89" s="128"/>
      <c r="I89" s="128"/>
    </row>
    <row r="90" spans="1:9" ht="13.5">
      <c r="A90" s="129"/>
      <c r="B90" s="129"/>
      <c r="D90" s="129"/>
      <c r="E90" s="129"/>
      <c r="F90" s="129"/>
      <c r="G90" s="129"/>
      <c r="H90" s="128"/>
      <c r="I90" s="128"/>
    </row>
    <row r="91" spans="1:9" ht="13.5">
      <c r="A91" s="129"/>
      <c r="B91" s="129"/>
      <c r="D91" s="129"/>
      <c r="E91" s="129"/>
      <c r="F91" s="129"/>
      <c r="G91" s="129"/>
      <c r="H91" s="128"/>
      <c r="I91" s="128"/>
    </row>
    <row r="92" spans="1:9" ht="13.5">
      <c r="A92" s="129"/>
      <c r="B92" s="129"/>
      <c r="D92" s="129"/>
      <c r="E92" s="129"/>
      <c r="F92" s="129"/>
      <c r="G92" s="129"/>
      <c r="H92" s="128"/>
      <c r="I92" s="128"/>
    </row>
    <row r="93" spans="1:9" ht="13.5">
      <c r="A93" s="129"/>
      <c r="B93" s="129"/>
      <c r="D93" s="129"/>
      <c r="E93" s="129"/>
      <c r="F93" s="129"/>
      <c r="G93" s="129"/>
      <c r="H93" s="128"/>
      <c r="I93" s="128"/>
    </row>
    <row r="94" spans="1:7" ht="13.5">
      <c r="A94" s="131"/>
      <c r="B94" s="129"/>
      <c r="D94" s="129"/>
      <c r="E94" s="129"/>
      <c r="F94" s="129"/>
      <c r="G94" s="129"/>
    </row>
    <row r="95" spans="1:7" ht="13.5">
      <c r="A95" s="131"/>
      <c r="B95" s="129"/>
      <c r="D95" s="129"/>
      <c r="E95" s="129"/>
      <c r="F95" s="129"/>
      <c r="G95" s="129"/>
    </row>
    <row r="96" spans="1:7" ht="13.5">
      <c r="A96" s="131"/>
      <c r="B96" s="129"/>
      <c r="D96" s="129"/>
      <c r="E96" s="129"/>
      <c r="F96" s="129"/>
      <c r="G96" s="129"/>
    </row>
    <row r="97" spans="1:7" ht="13.5">
      <c r="A97" s="131"/>
      <c r="B97" s="129"/>
      <c r="D97" s="129"/>
      <c r="E97" s="129"/>
      <c r="F97" s="129"/>
      <c r="G97" s="129"/>
    </row>
    <row r="98" ht="13.5">
      <c r="F98" s="129"/>
    </row>
    <row r="99" ht="13.5">
      <c r="F99" s="129"/>
    </row>
    <row r="100" ht="13.5">
      <c r="F100" s="129"/>
    </row>
    <row r="101" ht="13.5">
      <c r="F101" s="129"/>
    </row>
  </sheetData>
  <printOptions horizontalCentered="1"/>
  <pageMargins left="0.5" right="0.5" top="0.66" bottom="0.67" header="0.34" footer="0.25"/>
  <pageSetup horizontalDpi="600" verticalDpi="600" orientation="portrait" paperSize="9" scale="85" r:id="rId1"/>
  <headerFooter alignWithMargins="0">
    <oddHeader>&amp;R&amp;"Arial,Bold"&amp;10Appendix 1E</oddHeader>
    <oddFooter>&amp;C&amp;"Book Antiqua,Bold Italic"&amp;10The Condensed Consolidated Cash Flow Statement should be read in conjunction with the Audited Accounts for the year ended 31/12/2004. The document forms part of quarterly announcement for quarter ended 31/12/2005</oddFooter>
  </headerFooter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hariati</dc:creator>
  <cp:keywords/>
  <dc:description/>
  <cp:lastModifiedBy>hariati</cp:lastModifiedBy>
  <dcterms:created xsi:type="dcterms:W3CDTF">2006-02-21T10:54:28Z</dcterms:created>
  <dcterms:modified xsi:type="dcterms:W3CDTF">2006-02-23T09:25:54Z</dcterms:modified>
  <cp:category/>
  <cp:version/>
  <cp:contentType/>
  <cp:contentStatus/>
</cp:coreProperties>
</file>